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5.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6.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eadres-my.sharepoint.com/personal/norela_briceno_adres_gov_co/Documents/Documents/Plan de Acción Integrado/Plan de Acción 2024/Modificaciones/"/>
    </mc:Choice>
  </mc:AlternateContent>
  <xr:revisionPtr revIDLastSave="2361" documentId="8_{82B4CA92-4F07-42E8-8A00-188114FE2D97}" xr6:coauthVersionLast="47" xr6:coauthVersionMax="47" xr10:uidLastSave="{2A168E7B-E846-4850-A20F-D362B398378F}"/>
  <bookViews>
    <workbookView xWindow="-120" yWindow="-120" windowWidth="29040" windowHeight="15720" firstSheet="1" activeTab="1" xr2:uid="{00000000-000D-0000-FFFF-FFFF00000000}"/>
  </bookViews>
  <sheets>
    <sheet name="Funciones" sheetId="6" state="hidden" r:id="rId1"/>
    <sheet name="Plan de Accion Anual - PAIA" sheetId="1" r:id="rId2"/>
    <sheet name="PAIA OCI" sheetId="10" state="hidden" r:id="rId3"/>
    <sheet name="Diccionario de datos" sheetId="2" r:id="rId4"/>
    <sheet name="Listas" sheetId="4" state="hidden" r:id="rId5"/>
    <sheet name="PAIA - GDOC" sheetId="12" state="hidden" r:id="rId6"/>
    <sheet name="PAIA - GCON" sheetId="11" state="hidden" r:id="rId7"/>
    <sheet name="PAIA OAPCR" sheetId="9" state="hidden" r:id="rId8"/>
    <sheet name="Funciones por Dependencia" sheetId="7" state="hidden" r:id="rId9"/>
  </sheets>
  <externalReferences>
    <externalReference r:id="rId10"/>
    <externalReference r:id="rId11"/>
    <externalReference r:id="rId12"/>
    <externalReference r:id="rId13"/>
  </externalReferences>
  <definedNames>
    <definedName name="_xlnm._FilterDatabase" localSheetId="6" hidden="1">'PAIA - GCON'!$A$8:$AL$337</definedName>
    <definedName name="_xlnm._FilterDatabase" localSheetId="5" hidden="1">'PAIA - GDOC'!$A$8:$AL$337</definedName>
    <definedName name="_xlnm._FilterDatabase" localSheetId="7" hidden="1">'PAIA OAPCR'!$A$9:$AJ$306</definedName>
    <definedName name="_xlnm._FilterDatabase" localSheetId="2" hidden="1">'PAIA OCI'!$A$8:$AL$337</definedName>
    <definedName name="_xlnm._FilterDatabase" localSheetId="1" hidden="1">'Plan de Accion Anual - PAIA'!$A$9:$AK$359</definedName>
    <definedName name="ComCinco">Listas!$S$3:$S$7</definedName>
    <definedName name="ComCuatro">Listas!$Q$3:$Q$7</definedName>
    <definedName name="ComDos">Listas!$M$3</definedName>
    <definedName name="Componentes" localSheetId="6">[1]Listas!$H$2:$H$8</definedName>
    <definedName name="Componentes" localSheetId="5">[1]Listas!$H$2:$H$8</definedName>
    <definedName name="Componentes" localSheetId="7">[2]Listas!$H$2:$H$8</definedName>
    <definedName name="Componentes" localSheetId="2">[3]Listas!$H$2:$H$8</definedName>
    <definedName name="Componentes">Listas!$H$2:$H$8</definedName>
    <definedName name="ComSeis">Listas!$U$3</definedName>
    <definedName name="ComTres">Listas!$O$3:$O$6</definedName>
    <definedName name="ComUno">Listas!$K$3:$K$7</definedName>
    <definedName name="DAF">Listas!$Z$7:$Z$13</definedName>
    <definedName name="Dependencia">Listas!$W$2:$W$10</definedName>
    <definedName name="DG">Listas!$Z$6</definedName>
    <definedName name="DGRFS">Listas!$Z$14:$Z$15</definedName>
    <definedName name="DGTIC">Listas!$Z$2:$Z$3</definedName>
    <definedName name="Dirección_Administrativa_y_Financiera">Funciones!$B$2:$AA$2</definedName>
    <definedName name="DLYG">Listas!$Z$16:$Z$18</definedName>
    <definedName name="DOP">Listas!$Z$16:$Z$18</definedName>
    <definedName name="Lideres">Listas!$AA$2:$AA$10</definedName>
    <definedName name="NA">Listas!$H$8</definedName>
    <definedName name="OAJ">Listas!$Z$19</definedName>
    <definedName name="OAPCR">Listas!$Z$4:$Z$5</definedName>
    <definedName name="ObjCinco" localSheetId="6">[1]Listas!#REF!</definedName>
    <definedName name="ObjCinco" localSheetId="5">[1]Listas!#REF!</definedName>
    <definedName name="ObjCinco" localSheetId="7">[2]Listas!#REF!</definedName>
    <definedName name="ObjCinco" localSheetId="2">[3]Listas!#REF!</definedName>
    <definedName name="ObjCinco">Listas!#REF!</definedName>
    <definedName name="ObjCuatro" localSheetId="6">[1]Listas!#REF!</definedName>
    <definedName name="ObjCuatro" localSheetId="5">[1]Listas!#REF!</definedName>
    <definedName name="ObjCuatro" localSheetId="7">[2]Listas!#REF!</definedName>
    <definedName name="ObjCuatro" localSheetId="2">[3]Listas!#REF!</definedName>
    <definedName name="ObjCuatro">Listas!#REF!</definedName>
    <definedName name="ObjDiez" localSheetId="6">[1]Listas!#REF!</definedName>
    <definedName name="ObjDiez" localSheetId="5">[1]Listas!#REF!</definedName>
    <definedName name="ObjDiez" localSheetId="7">[2]Listas!#REF!</definedName>
    <definedName name="ObjDiez" localSheetId="2">[3]Listas!#REF!</definedName>
    <definedName name="ObjDiez">Listas!#REF!</definedName>
    <definedName name="ObjDos" localSheetId="6">[1]Listas!#REF!</definedName>
    <definedName name="ObjDos" localSheetId="5">[1]Listas!#REF!</definedName>
    <definedName name="ObjDos" localSheetId="7">[2]Listas!#REF!</definedName>
    <definedName name="ObjDos" localSheetId="2">[3]Listas!#REF!</definedName>
    <definedName name="ObjDos">Listas!#REF!</definedName>
    <definedName name="ObjNueve" localSheetId="6">[1]Listas!#REF!</definedName>
    <definedName name="ObjNueve" localSheetId="5">[1]Listas!#REF!</definedName>
    <definedName name="ObjNueve" localSheetId="7">[2]Listas!#REF!</definedName>
    <definedName name="ObjNueve" localSheetId="2">[3]Listas!#REF!</definedName>
    <definedName name="ObjNueve">Listas!#REF!</definedName>
    <definedName name="ObjOcho" localSheetId="6">[1]Listas!#REF!</definedName>
    <definedName name="ObjOcho" localSheetId="5">[1]Listas!#REF!</definedName>
    <definedName name="ObjOcho" localSheetId="7">[2]Listas!#REF!</definedName>
    <definedName name="ObjOcho" localSheetId="2">[3]Listas!#REF!</definedName>
    <definedName name="ObjOcho">Listas!#REF!</definedName>
    <definedName name="ObjSeis" localSheetId="6">[1]Listas!#REF!</definedName>
    <definedName name="ObjSeis" localSheetId="5">[1]Listas!#REF!</definedName>
    <definedName name="ObjSeis" localSheetId="7">[2]Listas!#REF!</definedName>
    <definedName name="ObjSeis" localSheetId="2">[3]Listas!#REF!</definedName>
    <definedName name="ObjSeis">Listas!#REF!</definedName>
    <definedName name="ObjSiete" localSheetId="6">[1]Listas!#REF!</definedName>
    <definedName name="ObjSiete" localSheetId="5">[1]Listas!#REF!</definedName>
    <definedName name="ObjSiete" localSheetId="7">[2]Listas!#REF!</definedName>
    <definedName name="ObjSiete" localSheetId="2">[3]Listas!#REF!</definedName>
    <definedName name="ObjSiete">Listas!#REF!</definedName>
    <definedName name="ObjTres" localSheetId="6">[1]Listas!#REF!</definedName>
    <definedName name="ObjTres" localSheetId="5">[1]Listas!#REF!</definedName>
    <definedName name="ObjTres" localSheetId="7">[2]Listas!#REF!</definedName>
    <definedName name="ObjTres" localSheetId="2">[3]Listas!#REF!</definedName>
    <definedName name="ObjTres">Listas!#REF!</definedName>
    <definedName name="ObjUno" localSheetId="6">[1]Listas!#REF!</definedName>
    <definedName name="ObjUno" localSheetId="5">[1]Listas!#REF!</definedName>
    <definedName name="ObjUno" localSheetId="7">[2]Listas!#REF!</definedName>
    <definedName name="ObjUno" localSheetId="2">[3]Listas!#REF!</definedName>
    <definedName name="ObjUno">Listas!#REF!</definedName>
    <definedName name="OCI">Listas!$Z$20</definedName>
    <definedName name="PerCuatro">Listas!$E$11</definedName>
    <definedName name="PerDos">Listas!$E$5:$E$9</definedName>
    <definedName name="Perspectiva" localSheetId="6">[1]Listas!$A$2:$A$5</definedName>
    <definedName name="Perspectiva" localSheetId="5">[1]Listas!$A$2:$A$5</definedName>
    <definedName name="Perspectiva" localSheetId="7">[2]Listas!$A$2:$A$5</definedName>
    <definedName name="Perspectiva" localSheetId="2">[3]Listas!$A$2:$A$5</definedName>
    <definedName name="Perspectiva">Listas!$A$2:$A$5</definedName>
    <definedName name="PerTres">Listas!$E$10</definedName>
    <definedName name="PerUno">Listas!$E$2:$E$4</definedName>
    <definedName name="UsuariosEureka" localSheetId="6">[1]Listas!#REF!</definedName>
    <definedName name="UsuariosEureka" localSheetId="5">[1]Listas!#REF!</definedName>
    <definedName name="UsuariosEureka" localSheetId="7">[2]Listas!#REF!</definedName>
    <definedName name="UsuariosEureka" localSheetId="2">[3]Listas!#REF!</definedName>
    <definedName name="UsuariosEureka">Listas!#REF!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5" roundtripDataSignature="AMtx7mgI14nFaIvt5ZGdf03hS/jwwtbcfg=="/>
    </ext>
  </extLst>
</workbook>
</file>

<file path=xl/calcChain.xml><?xml version="1.0" encoding="utf-8"?>
<calcChain xmlns="http://schemas.openxmlformats.org/spreadsheetml/2006/main">
  <c r="V217" i="1" l="1"/>
  <c r="V338" i="1"/>
  <c r="V213" i="1"/>
  <c r="V85" i="1"/>
  <c r="V208" i="1"/>
  <c r="V82" i="1"/>
  <c r="V218" i="1"/>
  <c r="V68" i="1"/>
  <c r="V215" i="1"/>
  <c r="V79" i="1"/>
  <c r="V209" i="1"/>
  <c r="V294" i="1" l="1"/>
  <c r="V284" i="1"/>
  <c r="V134" i="1"/>
  <c r="V334" i="1"/>
  <c r="V31" i="1"/>
  <c r="V245" i="1"/>
  <c r="V123" i="1"/>
  <c r="V227" i="1"/>
  <c r="V46" i="1"/>
  <c r="V118" i="1"/>
  <c r="V244" i="1"/>
  <c r="V129" i="1"/>
  <c r="V307" i="1"/>
  <c r="V247" i="1"/>
  <c r="V316" i="1"/>
  <c r="V122" i="1"/>
  <c r="T283" i="9" l="1"/>
  <c r="T282" i="9"/>
  <c r="T279" i="9"/>
  <c r="T275" i="9"/>
  <c r="T274" i="9"/>
  <c r="T273" i="9"/>
  <c r="T272" i="9"/>
  <c r="T265" i="9"/>
  <c r="T254" i="9"/>
  <c r="T253" i="9"/>
  <c r="T252" i="9"/>
  <c r="T251" i="9"/>
  <c r="T250" i="9"/>
  <c r="T249" i="9"/>
  <c r="T248" i="9"/>
  <c r="T247" i="9"/>
  <c r="T246" i="9"/>
  <c r="T245" i="9"/>
  <c r="T244" i="9"/>
  <c r="T243" i="9"/>
  <c r="T242" i="9"/>
  <c r="T241" i="9"/>
  <c r="T240" i="9"/>
  <c r="T239" i="9"/>
  <c r="T238" i="9"/>
  <c r="T237" i="9"/>
  <c r="T236" i="9"/>
  <c r="T235" i="9"/>
  <c r="T234" i="9"/>
  <c r="T231" i="9"/>
  <c r="T230" i="9"/>
  <c r="T229" i="9"/>
  <c r="T228" i="9"/>
  <c r="T227" i="9"/>
  <c r="T226" i="9"/>
  <c r="T225" i="9"/>
  <c r="T224" i="9"/>
  <c r="T223" i="9"/>
  <c r="T222" i="9"/>
  <c r="T205" i="9"/>
  <c r="T204" i="9"/>
  <c r="T203" i="9"/>
  <c r="T202" i="9"/>
  <c r="T201" i="9"/>
  <c r="T200" i="9"/>
  <c r="T199" i="9"/>
  <c r="T198" i="9"/>
  <c r="T197" i="9"/>
  <c r="T196" i="9"/>
  <c r="T195" i="9"/>
  <c r="T194" i="9"/>
  <c r="T193" i="9"/>
  <c r="T192" i="9"/>
  <c r="T191" i="9"/>
  <c r="T158" i="9"/>
  <c r="T142" i="9"/>
  <c r="T140" i="9"/>
  <c r="T137" i="9"/>
  <c r="T107" i="9"/>
  <c r="V163" i="1" l="1"/>
  <c r="V220" i="1"/>
  <c r="V154" i="1"/>
  <c r="V273" i="1"/>
  <c r="V117" i="1"/>
  <c r="V135" i="1"/>
  <c r="V128" i="1"/>
  <c r="V242" i="1"/>
  <c r="V87" i="1"/>
  <c r="V138" i="1"/>
  <c r="V229" i="1"/>
  <c r="V266" i="1"/>
  <c r="V228" i="1"/>
  <c r="V42" i="1"/>
  <c r="V340" i="1"/>
  <c r="V259" i="1"/>
  <c r="V126" i="1"/>
  <c r="V113" i="1"/>
  <c r="V124" i="1"/>
  <c r="V344" i="1"/>
  <c r="V271" i="1"/>
  <c r="V257" i="1"/>
  <c r="V41" i="1"/>
  <c r="V272" i="1"/>
  <c r="V121" i="1"/>
  <c r="V127" i="1"/>
  <c r="V274" i="1"/>
  <c r="V119" i="1"/>
  <c r="V106" i="1"/>
  <c r="V230" i="1"/>
  <c r="V181" i="1"/>
  <c r="V267" i="1"/>
  <c r="V83" i="1"/>
  <c r="V207" i="1"/>
  <c r="V187" i="1"/>
  <c r="V211" i="1"/>
  <c r="V74" i="1"/>
  <c r="V328" i="1"/>
  <c r="V210" i="1"/>
  <c r="V329" i="1"/>
  <c r="V190" i="1"/>
  <c r="V212" i="1"/>
  <c r="V78" i="1"/>
  <c r="V326" i="1"/>
  <c r="V80" i="1"/>
  <c r="V219" i="1"/>
  <c r="V104" i="1"/>
  <c r="V258" i="1"/>
  <c r="V35" i="1"/>
  <c r="V358" i="1"/>
  <c r="V28" i="1"/>
  <c r="V356" i="1"/>
  <c r="V325" i="1"/>
  <c r="V76" i="1"/>
  <c r="V155" i="1"/>
  <c r="V162" i="1"/>
  <c r="V342" i="1"/>
  <c r="V331" i="1" l="1"/>
  <c r="V321" i="1"/>
  <c r="A37" i="7"/>
  <c r="A36" i="7"/>
  <c r="A35" i="7"/>
  <c r="A34" i="7"/>
  <c r="A33" i="7"/>
  <c r="A32" i="7"/>
  <c r="A31" i="7"/>
  <c r="A30" i="7"/>
  <c r="A29" i="7"/>
  <c r="A28" i="7"/>
  <c r="A27" i="7"/>
  <c r="A25" i="7"/>
  <c r="A26" i="7"/>
  <c r="A24" i="7"/>
  <c r="A23" i="7"/>
  <c r="A22" i="7"/>
  <c r="A21" i="7"/>
  <c r="A20" i="7"/>
  <c r="A19" i="7"/>
  <c r="A18" i="7"/>
  <c r="A17" i="7"/>
  <c r="A16" i="7"/>
  <c r="A15" i="7"/>
  <c r="A14" i="7"/>
  <c r="A13" i="7"/>
  <c r="A12" i="7"/>
  <c r="D37" i="7"/>
  <c r="D36" i="7"/>
  <c r="D35" i="7"/>
  <c r="D34" i="7"/>
  <c r="D33" i="7"/>
  <c r="D32" i="7"/>
  <c r="D31" i="7"/>
  <c r="D30" i="7"/>
  <c r="D29" i="7"/>
  <c r="D28" i="7"/>
  <c r="D27" i="7"/>
  <c r="D26" i="7"/>
  <c r="D25" i="7"/>
  <c r="D24" i="7"/>
  <c r="D23" i="7"/>
  <c r="D22" i="7"/>
  <c r="D21" i="7"/>
  <c r="D20" i="7"/>
  <c r="D19" i="7"/>
  <c r="D18" i="7"/>
  <c r="D17" i="7"/>
  <c r="D16" i="7"/>
  <c r="D15" i="7"/>
  <c r="D14" i="7"/>
  <c r="D13" i="7"/>
  <c r="V36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Fernando Jose Velasquez Avila</author>
    <author>tc={41E1E34A-EADC-447B-B4CD-789DE4C36F8B}</author>
    <author>tc={1163F75B-944D-4B55-AD93-405A860E3D35}</author>
    <author>tc={BD11CD51-5B60-4821-B405-AC1A414EF712}</author>
    <author>tc={B6D1AB94-80C3-4D7C-B295-64E62B755EB4}</author>
    <author>tc={89693946-B02D-4066-B4BD-C733B2536C41}</author>
  </authors>
  <commentList>
    <comment ref="N46" authorId="0" shapeId="0" xr:uid="{3E5A8F8A-8294-47D0-93BB-FEAA077C591E}">
      <text>
        <r>
          <rPr>
            <b/>
            <sz val="9"/>
            <color rgb="FF000000"/>
            <rFont val="Tahoma"/>
            <family val="2"/>
          </rPr>
          <t xml:space="preserve">Fernando:
</t>
        </r>
        <r>
          <rPr>
            <b/>
            <sz val="9"/>
            <color rgb="FF000000"/>
            <rFont val="Tahoma"/>
            <family val="2"/>
          </rPr>
          <t>Se propone la actividad de la fila siguiente</t>
        </r>
      </text>
    </comment>
    <comment ref="O46" authorId="0" shapeId="0" xr:uid="{6B204D56-412B-4CF4-AA18-4080CCC3D61A}">
      <text>
        <r>
          <rPr>
            <b/>
            <sz val="9"/>
            <color rgb="FF000000"/>
            <rFont val="Tahoma"/>
            <family val="2"/>
          </rPr>
          <t xml:space="preserve">Fernando 
</t>
        </r>
        <r>
          <rPr>
            <b/>
            <sz val="9"/>
            <color rgb="FF000000"/>
            <rFont val="Tahoma"/>
            <family val="2"/>
          </rPr>
          <t>Tomar ayuda los entregables de la pasada audiencia</t>
        </r>
        <r>
          <rPr>
            <sz val="9"/>
            <color rgb="FF000000"/>
            <rFont val="Tahoma"/>
            <family val="2"/>
          </rPr>
          <t xml:space="preserve">
</t>
        </r>
      </text>
    </comment>
    <comment ref="T80" authorId="1" shapeId="0" xr:uid="{41E1E34A-EADC-447B-B4CD-789DE4C36F8B}">
      <text>
        <t>[Comentario encadenado]
Su versión de Excel le permite leer este comentario encadenado; sin embargo, las ediciones que se apliquen se quitarán si el archivo se abre en una versión más reciente de Excel. Más información: https://go.microsoft.com/fwlink/?linkid=870924
Comentario:
    5 dh de revisión, ajustes y aprobación</t>
      </text>
    </comment>
    <comment ref="E106" authorId="2" shapeId="0" xr:uid="{1163F75B-944D-4B55-AD93-405A860E3D3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4.2.1. Levantamiento de los flujos de información 
Los flujos de información describen cómo la información se va moviendo a través de los procesos, sistemas de información o fuentes de almacenamiento </t>
      </text>
    </comment>
    <comment ref="M129" authorId="3" shapeId="0" xr:uid="{BD11CD51-5B60-4821-B405-AC1A414EF712}">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Revisar,analizar el material propuesto por la Dirección Administrativa y Financiera del lenguaje incluyentes  para realizar la respectiva  publicación en la página web.</t>
      </text>
    </comment>
    <comment ref="E230" authorId="4" shapeId="0" xr:uid="{B6D1AB94-80C3-4D7C-B295-64E62B755EB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4.2.1. Levantamiento de los flujos de información 
Los flujos de información describen cómo la información se va moviendo a través de los procesos, sistemas de información o fuentes de almacenamiento </t>
      </text>
    </comment>
    <comment ref="N230" authorId="5" shapeId="0" xr:uid="{89693946-B02D-4066-B4BD-C733B2536C41}">
      <text>
        <t>[Comentario encadenado]
Su versión de Excel le permite leer este comentario encadenado; sin embargo, las ediciones que se apliquen se quitarán si el archivo se abre en una versión más reciente de Excel. Más información: https://go.microsoft.com/fwlink/?linkid=870924
Comentario:
    Actividades entre dos personas y en espera lograr 3 para atender Gob Datos</t>
      </text>
    </comment>
  </commentList>
  <extLst>
    <ext xmlns:r="http://schemas.openxmlformats.org/officeDocument/2006/relationships" uri="GoogleSheetsCustomDataVersion1">
      <go:sheetsCustomData xmlns:go="http://customooxmlschemas.google.com/" r:id="rId1" roundtripDataSignature="AMtx7mgHgCaEm2z8aYL4bcl9JXkos//xh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tc={549AE470-5A30-4E7C-A354-5EA780C938DC}</author>
    <author>Fernando Jose Velasquez Avila</author>
    <author>tc={B218282B-CED8-47AA-A733-02B2A67D6E9D}</author>
    <author>tc={7758A9C7-6F71-4917-8DBF-575B06CCEF4C}</author>
    <author>tc={D2953871-378C-47CD-969B-18E5B6A183AB}</author>
    <author>tc={3B6856BA-39EE-4A15-A8A5-D2F5943E4F19}</author>
  </authors>
  <commentList>
    <comment ref="M78" authorId="0" shapeId="0" xr:uid="{549AE470-5A30-4E7C-A354-5EA780C938D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Revisar,analizar el material propuesto por la Dirección Administrativa y Financiera del lenguaje incluyentes  para realizar la respectiva  publicación en la página web.</t>
      </text>
    </comment>
    <comment ref="X78" authorId="1" shapeId="0" xr:uid="{EBE7B4F3-426C-4BA5-A788-B1DF0A5D4623}">
      <text>
        <r>
          <rPr>
            <b/>
            <sz val="9"/>
            <color indexed="81"/>
            <rFont val="Tahoma"/>
            <family val="2"/>
          </rPr>
          <t>Fernando:
Se baja a 20% para que el equipo de atención al ciudadano sume el restante 8=% con sus actividades</t>
        </r>
      </text>
    </comment>
    <comment ref="N118" authorId="1" shapeId="0" xr:uid="{EBBC4FAC-60A1-405F-AE53-17D742B5F5BD}">
      <text>
        <r>
          <rPr>
            <b/>
            <sz val="9"/>
            <color rgb="FF000000"/>
            <rFont val="Tahoma"/>
            <family val="2"/>
          </rPr>
          <t xml:space="preserve">Fernando:
</t>
        </r>
        <r>
          <rPr>
            <b/>
            <sz val="9"/>
            <color rgb="FF000000"/>
            <rFont val="Tahoma"/>
            <family val="2"/>
          </rPr>
          <t>Se propone la actividad de la fila siguiente</t>
        </r>
      </text>
    </comment>
    <comment ref="O118" authorId="1" shapeId="0" xr:uid="{785462B6-5113-4A49-B514-D9AD00420525}">
      <text>
        <r>
          <rPr>
            <b/>
            <sz val="9"/>
            <color rgb="FF000000"/>
            <rFont val="Tahoma"/>
            <family val="2"/>
          </rPr>
          <t xml:space="preserve">Fernando 
</t>
        </r>
        <r>
          <rPr>
            <b/>
            <sz val="9"/>
            <color rgb="FF000000"/>
            <rFont val="Tahoma"/>
            <family val="2"/>
          </rPr>
          <t>Tomar ayuda los entregables de la pasada audiencia</t>
        </r>
        <r>
          <rPr>
            <sz val="9"/>
            <color rgb="FF000000"/>
            <rFont val="Tahoma"/>
            <family val="2"/>
          </rPr>
          <t xml:space="preserve">
</t>
        </r>
      </text>
    </comment>
    <comment ref="T230" authorId="2" shapeId="0" xr:uid="{B218282B-CED8-47AA-A733-02B2A67D6E9D}">
      <text>
        <t>[Comentario encadenado]
Su versión de Excel le permite leer este comentario encadenado; sin embargo, las ediciones que se apliquen se quitarán si el archivo se abre en una versión más reciente de Excel. Más información: https://go.microsoft.com/fwlink/?linkid=870924
Comentario:
    5 dh de revisión, ajustes y aprobación</t>
      </text>
    </comment>
    <comment ref="F261" authorId="3" shapeId="0" xr:uid="{7758A9C7-6F71-4917-8DBF-575B06CCEF4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4.2.1. Levantamiento de los flujos de información 
Los flujos de información describen cómo la información se va moviendo a través de los procesos, sistemas de información o fuentes de almacenamiento </t>
      </text>
    </comment>
    <comment ref="N261" authorId="4" shapeId="0" xr:uid="{D2953871-378C-47CD-969B-18E5B6A183AB}">
      <text>
        <t>[Comentario encadenado]
Su versión de Excel le permite leer este comentario encadenado; sin embargo, las ediciones que se apliquen se quitarán si el archivo se abre en una versión más reciente de Excel. Más información: https://go.microsoft.com/fwlink/?linkid=870924
Comentario:
    Actividades entre dos personas y en espera lograr 3 para atender Gob Datos</t>
      </text>
    </comment>
    <comment ref="F262" authorId="5" shapeId="0" xr:uid="{3B6856BA-39EE-4A15-A8A5-D2F5943E4F1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4.2.1. Levantamiento de los flujos de información 
Los flujos de información describen cómo la información se va moviendo a través de los procesos, sistemas de información o fuentes de almacenamiento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tc={4ACBA229-78DE-460F-9BB9-121366CCE776}</author>
    <author>Fernando Jose Velasquez Avila</author>
    <author>tc={AE2F0359-AFF8-4F6F-B204-FF2534B0207D}</author>
    <author>tc={3119F333-6845-41FE-89A5-52A064576FF1}</author>
    <author>tc={7BCB4155-EF61-47AC-A19B-E940DB113EC2}</author>
    <author>tc={AD4C4948-CD47-4551-87C7-29C326DBCFEA}</author>
  </authors>
  <commentList>
    <comment ref="M78" authorId="0" shapeId="0" xr:uid="{4ACBA229-78DE-460F-9BB9-121366CCE776}">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Revisar,analizar el material propuesto por la Dirección Administrativa y Financiera del lenguaje incluyentes  para realizar la respectiva  publicación en la página web.</t>
      </text>
    </comment>
    <comment ref="X78" authorId="1" shapeId="0" xr:uid="{122E23CA-917E-4BEC-A76F-16D691DBC885}">
      <text>
        <r>
          <rPr>
            <b/>
            <sz val="9"/>
            <color indexed="81"/>
            <rFont val="Tahoma"/>
            <family val="2"/>
          </rPr>
          <t>Fernando:
Se baja a 20% para que el equipo de atención al ciudadano sume el restante 8=% con sus actividades</t>
        </r>
      </text>
    </comment>
    <comment ref="N118" authorId="1" shapeId="0" xr:uid="{A48B59BB-990D-4D61-A948-AE437D8A4C86}">
      <text>
        <r>
          <rPr>
            <b/>
            <sz val="9"/>
            <color rgb="FF000000"/>
            <rFont val="Tahoma"/>
            <family val="2"/>
          </rPr>
          <t xml:space="preserve">Fernando:
</t>
        </r>
        <r>
          <rPr>
            <b/>
            <sz val="9"/>
            <color rgb="FF000000"/>
            <rFont val="Tahoma"/>
            <family val="2"/>
          </rPr>
          <t>Se propone la actividad de la fila siguiente</t>
        </r>
      </text>
    </comment>
    <comment ref="O118" authorId="1" shapeId="0" xr:uid="{86BF3B93-0477-46E6-9E72-74021E267BA5}">
      <text>
        <r>
          <rPr>
            <b/>
            <sz val="9"/>
            <color rgb="FF000000"/>
            <rFont val="Tahoma"/>
            <family val="2"/>
          </rPr>
          <t xml:space="preserve">Fernando 
</t>
        </r>
        <r>
          <rPr>
            <b/>
            <sz val="9"/>
            <color rgb="FF000000"/>
            <rFont val="Tahoma"/>
            <family val="2"/>
          </rPr>
          <t>Tomar ayuda los entregables de la pasada audiencia</t>
        </r>
        <r>
          <rPr>
            <sz val="9"/>
            <color rgb="FF000000"/>
            <rFont val="Tahoma"/>
            <family val="2"/>
          </rPr>
          <t xml:space="preserve">
</t>
        </r>
      </text>
    </comment>
    <comment ref="T230" authorId="2" shapeId="0" xr:uid="{AE2F0359-AFF8-4F6F-B204-FF2534B0207D}">
      <text>
        <t>[Comentario encadenado]
Su versión de Excel le permite leer este comentario encadenado; sin embargo, las ediciones que se apliquen se quitarán si el archivo se abre en una versión más reciente de Excel. Más información: https://go.microsoft.com/fwlink/?linkid=870924
Comentario:
    5 dh de revisión, ajustes y aprobación</t>
      </text>
    </comment>
    <comment ref="F261" authorId="3" shapeId="0" xr:uid="{3119F333-6845-41FE-89A5-52A064576FF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4.2.1. Levantamiento de los flujos de información 
Los flujos de información describen cómo la información se va moviendo a través de los procesos, sistemas de información o fuentes de almacenamiento </t>
      </text>
    </comment>
    <comment ref="N261" authorId="4" shapeId="0" xr:uid="{7BCB4155-EF61-47AC-A19B-E940DB113EC2}">
      <text>
        <t>[Comentario encadenado]
Su versión de Excel le permite leer este comentario encadenado; sin embargo, las ediciones que se apliquen se quitarán si el archivo se abre en una versión más reciente de Excel. Más información: https://go.microsoft.com/fwlink/?linkid=870924
Comentario:
    Actividades entre dos personas y en espera lograr 3 para atender Gob Datos</t>
      </text>
    </comment>
    <comment ref="F262" authorId="5" shapeId="0" xr:uid="{AD4C4948-CD47-4551-87C7-29C326DBCFE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4.2.1. Levantamiento de los flujos de información 
Los flujos de información describen cómo la información se va moviendo a través de los procesos, sistemas de información o fuentes de almacenamiento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tc={78A6AD6A-0AF2-4FC6-8843-8C6CB0DFF70C}</author>
    <author>Fernando Jose Velasquez Avila</author>
    <author>tc={450BE3B6-F37C-4545-B7A5-5EEEE94091F0}</author>
    <author>tc={9FBD8CCE-501F-4496-B504-CB08EDBE86C0}</author>
    <author>tc={F2109E3A-A2AB-414B-8693-582C4975F042}</author>
    <author>tc={CBCA1E0D-D54F-44E8-A3BE-60A9B1E5E639}</author>
  </authors>
  <commentList>
    <comment ref="M78" authorId="0" shapeId="0" xr:uid="{78A6AD6A-0AF2-4FC6-8843-8C6CB0DFF70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Revisar,analizar el material propuesto por la Dirección Administrativa y Financiera del lenguaje incluyentes  para realizar la respectiva  publicación en la página web.</t>
      </text>
    </comment>
    <comment ref="X78" authorId="1" shapeId="0" xr:uid="{F5D95A5B-AA28-4200-8D45-581CAA92275D}">
      <text>
        <r>
          <rPr>
            <b/>
            <sz val="9"/>
            <color indexed="81"/>
            <rFont val="Tahoma"/>
            <family val="2"/>
          </rPr>
          <t>Fernando:
Se baja a 20% para que el equipo de atención al ciudadano sume el restante 8=% con sus actividades</t>
        </r>
      </text>
    </comment>
    <comment ref="N118" authorId="1" shapeId="0" xr:uid="{64D078FF-7E79-4B07-A30A-358CF10182AB}">
      <text>
        <r>
          <rPr>
            <b/>
            <sz val="9"/>
            <color rgb="FF000000"/>
            <rFont val="Tahoma"/>
            <family val="2"/>
          </rPr>
          <t xml:space="preserve">Fernando:
</t>
        </r>
        <r>
          <rPr>
            <b/>
            <sz val="9"/>
            <color rgb="FF000000"/>
            <rFont val="Tahoma"/>
            <family val="2"/>
          </rPr>
          <t>Se propone la actividad de la fila siguiente</t>
        </r>
      </text>
    </comment>
    <comment ref="O118" authorId="1" shapeId="0" xr:uid="{E52EC885-9F33-4ABF-B25B-285D5B9C5EAA}">
      <text>
        <r>
          <rPr>
            <b/>
            <sz val="9"/>
            <color rgb="FF000000"/>
            <rFont val="Tahoma"/>
            <family val="2"/>
          </rPr>
          <t xml:space="preserve">Fernando 
</t>
        </r>
        <r>
          <rPr>
            <b/>
            <sz val="9"/>
            <color rgb="FF000000"/>
            <rFont val="Tahoma"/>
            <family val="2"/>
          </rPr>
          <t>Tomar ayuda los entregables de la pasada audiencia</t>
        </r>
        <r>
          <rPr>
            <sz val="9"/>
            <color rgb="FF000000"/>
            <rFont val="Tahoma"/>
            <family val="2"/>
          </rPr>
          <t xml:space="preserve">
</t>
        </r>
      </text>
    </comment>
    <comment ref="T230" authorId="2" shapeId="0" xr:uid="{450BE3B6-F37C-4545-B7A5-5EEEE94091F0}">
      <text>
        <t>[Comentario encadenado]
Su versión de Excel le permite leer este comentario encadenado; sin embargo, las ediciones que se apliquen se quitarán si el archivo se abre en una versión más reciente de Excel. Más información: https://go.microsoft.com/fwlink/?linkid=870924
Comentario:
    5 dh de revisión, ajustes y aprobación</t>
      </text>
    </comment>
    <comment ref="F261" authorId="3" shapeId="0" xr:uid="{9FBD8CCE-501F-4496-B504-CB08EDBE86C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4.2.1. Levantamiento de los flujos de información 
Los flujos de información describen cómo la información se va moviendo a través de los procesos, sistemas de información o fuentes de almacenamiento </t>
      </text>
    </comment>
    <comment ref="N261" authorId="4" shapeId="0" xr:uid="{F2109E3A-A2AB-414B-8693-582C4975F042}">
      <text>
        <t>[Comentario encadenado]
Su versión de Excel le permite leer este comentario encadenado; sin embargo, las ediciones que se apliquen se quitarán si el archivo se abre en una versión más reciente de Excel. Más información: https://go.microsoft.com/fwlink/?linkid=870924
Comentario:
    Actividades entre dos personas y en espera lograr 3 para atender Gob Datos</t>
      </text>
    </comment>
    <comment ref="F262" authorId="5" shapeId="0" xr:uid="{CBCA1E0D-D54F-44E8-A3BE-60A9B1E5E63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4.2.1. Levantamiento de los flujos de información 
Los flujos de información describen cómo la información se va moviendo a través de los procesos, sistemas de información o fuentes de almacenamiento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tc={8287B2ED-4D33-4121-9E94-D735DF86F374}</author>
    <author>tc={41C9617D-06A3-475E-B48C-ED0E5DD8AF82}</author>
    <author>tc={93FE8873-4ECA-4B09-BF49-1EE041738C17}</author>
    <author>Fernando Jose Velasquez Avila</author>
    <author>tc={10C91558-1155-4513-BDF1-DA9302ECF55F}</author>
    <author>tc={1F5E53F1-D5FB-4817-A90B-2D89C8C5AFA6}</author>
    <author>tc={07E54441-39F2-4C1B-97A5-B46218D0E72B}</author>
    <author>tc={F9774E54-C6BB-4428-99EA-CEEBBB53EDBB}</author>
  </authors>
  <commentList>
    <comment ref="F66" authorId="0" shapeId="0" xr:uid="{8287B2ED-4D33-4121-9E94-D735DF86F374}">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es una actividad a cargo de la Dirección General pero debe ser articulada con la DAF "proceso de GSCI</t>
      </text>
    </comment>
    <comment ref="F67" authorId="1" shapeId="0" xr:uid="{41C9617D-06A3-475E-B48C-ED0E5DD8AF82}">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es una actividad a cargo de la Dirección General pero debe ser articulada con la DAF "proceso de GSCI</t>
      </text>
    </comment>
    <comment ref="K68" authorId="2" shapeId="0" xr:uid="{93FE8873-4ECA-4B09-BF49-1EE041738C17}">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Revisar,analizar el material propuesto por la Dirección Administrativa y Financiera del lenguaje incluyentes  para realizar la respectiva  publicación en la página web.</t>
      </text>
    </comment>
    <comment ref="L68" authorId="3" shapeId="0" xr:uid="{432F712C-ED4D-4401-AB7E-0214D926907E}">
      <text>
        <r>
          <rPr>
            <b/>
            <sz val="9"/>
            <color rgb="FF000000"/>
            <rFont val="Tahoma"/>
            <family val="2"/>
          </rPr>
          <t xml:space="preserve">Fernando:
</t>
        </r>
        <r>
          <rPr>
            <b/>
            <sz val="9"/>
            <color rgb="FF000000"/>
            <rFont val="Tahoma"/>
            <family val="2"/>
          </rPr>
          <t>Las reuniones son el medio, no el fin. Por favor replantear para que genere un valor agregado a la estrategia. "diseñar, revisar, publicar los contenidos en lenguas nativas..."</t>
        </r>
      </text>
    </comment>
    <comment ref="V68" authorId="3" shapeId="0" xr:uid="{D670A308-1210-4ABC-8838-1F114D9E0BED}">
      <text>
        <r>
          <rPr>
            <b/>
            <sz val="9"/>
            <color indexed="81"/>
            <rFont val="Tahoma"/>
            <family val="2"/>
          </rPr>
          <t>Fernando:
Se baja a 20% para que el equipo de atención al ciudadano sume el restanto 8=% con sus actividades</t>
        </r>
      </text>
    </comment>
    <comment ref="L103" authorId="3" shapeId="0" xr:uid="{DC59C631-C3E3-4EC3-B6FB-57E421F6031D}">
      <text>
        <r>
          <rPr>
            <b/>
            <sz val="9"/>
            <color rgb="FF000000"/>
            <rFont val="Tahoma"/>
            <family val="2"/>
          </rPr>
          <t xml:space="preserve">Fernando:
</t>
        </r>
        <r>
          <rPr>
            <b/>
            <sz val="9"/>
            <color rgb="FF000000"/>
            <rFont val="Tahoma"/>
            <family val="2"/>
          </rPr>
          <t>Se propone la actividad de la fila siguiente</t>
        </r>
      </text>
    </comment>
    <comment ref="M103" authorId="3" shapeId="0" xr:uid="{91BD29F6-5EB0-4F0D-81FE-EC39487A8FC4}">
      <text>
        <r>
          <rPr>
            <b/>
            <sz val="9"/>
            <color rgb="FF000000"/>
            <rFont val="Tahoma"/>
            <family val="2"/>
          </rPr>
          <t xml:space="preserve">Fernando 
</t>
        </r>
        <r>
          <rPr>
            <b/>
            <sz val="9"/>
            <color rgb="FF000000"/>
            <rFont val="Tahoma"/>
            <family val="2"/>
          </rPr>
          <t>Tomar ayuda los entregables de la pasada audiencia</t>
        </r>
        <r>
          <rPr>
            <sz val="9"/>
            <color rgb="FF000000"/>
            <rFont val="Tahoma"/>
            <family val="2"/>
          </rPr>
          <t xml:space="preserve">
</t>
        </r>
      </text>
    </comment>
    <comment ref="R193" authorId="4" shapeId="0" xr:uid="{10C91558-1155-4513-BDF1-DA9302ECF55F}">
      <text>
        <t>[Comentario encadenado]
Su versión de Excel le permite leer este comentario encadenado; sin embargo, las ediciones que se apliquen se quitarán si el archivo se abre en una versión más reciente de Excel. Más información: https://go.microsoft.com/fwlink/?linkid=870924
Comentario:
    5 dh de revisión, ajustes y aprobación</t>
      </text>
    </comment>
    <comment ref="E222" authorId="5" shapeId="0" xr:uid="{1F5E53F1-D5FB-4817-A90B-2D89C8C5AFA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4.2.1. Levantamiento de los flujos de información 
Los flujos de información describen cómo la información se va moviendo a través de los procesos, sistemas de información o fuentes de almacenamiento </t>
      </text>
    </comment>
    <comment ref="L222" authorId="6" shapeId="0" xr:uid="{07E54441-39F2-4C1B-97A5-B46218D0E72B}">
      <text>
        <t>[Comentario encadenado]
Su versión de Excel le permite leer este comentario encadenado; sin embargo, las ediciones que se apliquen se quitarán si el archivo se abre en una versión más reciente de Excel. Más información: https://go.microsoft.com/fwlink/?linkid=870924
Comentario:
    Actividades entre dos personas y en espera lograr 3 para atender Gob Datos</t>
      </text>
    </comment>
    <comment ref="E223" authorId="7" shapeId="0" xr:uid="{F9774E54-C6BB-4428-99EA-CEEBBB53EDB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4.2.1. Levantamiento de los flujos de información 
Los flujos de información describen cómo la información se va moviendo a través de los procesos, sistemas de información o fuentes de almacenamiento </t>
      </text>
    </comment>
  </commentList>
</comments>
</file>

<file path=xl/sharedStrings.xml><?xml version="1.0" encoding="utf-8"?>
<sst xmlns="http://schemas.openxmlformats.org/spreadsheetml/2006/main" count="51676" uniqueCount="2162">
  <si>
    <t>Dirección Administrativa y Financiera</t>
  </si>
  <si>
    <t>1. Asistir al Director General de la ADRES en la determinación de las políticas, objetivos y estrategias relacionadas con la administración de la Entidad</t>
  </si>
  <si>
    <t>2. Dirigir la ejecución de los programas y actividades relacionadas con los asuntos, financieros, contables, gestión del talento humano, contratación pública, servicios administrativos, gestión documental, correspondencia y notificaciones de la Entidad,</t>
  </si>
  <si>
    <t>3. Implementar la política de empleo público e impartir los lineamientos para la adecuada administración del talento humano de la ADRES.</t>
  </si>
  <si>
    <t>4. Dirigir, programar, coordinar y ejecutar las actividades de administración de personal, seguridad industrial y relaciones laborales del personal y realizar los programas de selección, inducción, capacitación y hacer seguimiento al desempeño laboral de tos servidores de acuerdo con las políticas de la Entidad y fas normas legales vigentes establecidas sobre la materia.</t>
  </si>
  <si>
    <t>5. Dirigir y coordinar los estudios técnicos requeridos para modificar la estructura interna y la planta de personal de la ADRES</t>
  </si>
  <si>
    <t>6. Mantener actualizado el manual de funciones, requisitos y competencias de la ADRES</t>
  </si>
  <si>
    <t>7. Preparar y presentar en coordinación con la Dirección de Gestión de los Recursos Financieros de Salud y la Oficina Asesora de Planeación y Control de Riesgos, el Anteproyecto Anual de Presupuesto de los recursos propios para el funcionamiento de la entidad, de acuerdo con las directrices que imparta el Ministerio de Hacienda y Crédito Público, el Departamento Nacional de Planeación y el Director General de la ADRES</t>
  </si>
  <si>
    <t>8. Elaborar y presentar el Programa Anual de Caja (PAC) de los recursos propios del funcionamiento de la entidad, de acuerdo con las normas legales vigentes y las políticas establecidas por el Ministerio de Hacienda y Crédito Público y solicitar el PAC mensual.</t>
  </si>
  <si>
    <t>9. Distribuir el presupuesto de funcionamiento; coordinar y controlar la elaboración y trámite de las solicitudes de adición, modificación y traslados presupuestales; controlar la ejecución del presupuesto, y efectuar los trámites presupuestales requeridos para la ejecución de los recursos de funcionamiento de la Entidad, de conformidad con la normativa vigente.</t>
  </si>
  <si>
    <t>10. Llevar la contabilidad general de acuerdo con normas legales; elaborar los estados financieros de los recursos propios del funcionamiento de la Entidad; y elaborar la rendición de la cuenta anual con destino a las entidades competentes, de acuerdo con los lineamientos impartidos por dichas entidades,</t>
  </si>
  <si>
    <t>11. Administrar y controlar el manejo de las cuentas bancarias y caja menor que se creen en la Entidad para el manejo de los recursos de funcionamiento.</t>
  </si>
  <si>
    <t>12. Responder por la presentación oportuna de las declaraciones sobre información tributaria que solicite la Dirección de impuestos y Aduanas Nacionales  DIAN sobre los recursos propios de funcionamiento de la Entidad*</t>
  </si>
  <si>
    <t>13. Elaborar los informes de ejecución presupuestal, financiera y contable requeridos por la ADRES, por la Contaduría General la Nación, por el Ministerio de Salud y Protección Social, por el Ministerio de Hacienda y Crédito Público y por los organismos de control</t>
  </si>
  <si>
    <t>14. Diseñar, proponer y desarrollar las estrategias, políticas y procedimientos que permitan la unidad de criterios para el suministro de la información y atención a los ciudadanos, así como la ejecución y control de los planes, programas, proyectos, procesos servicios y actividades en materia de atención al usuario y servicio al ciudadano.</t>
  </si>
  <si>
    <t>15. Realizar seguimiento, ejercer control y llevar registro de las peticiones, quejas, denuncias, reclamos y sugerencias que le formulen a la entidad, realizándolos requerimientos que sean necesarios para garantizar el cumplimiento que regulan la materia y el respeto de los derechos que sobre el particular le asisten a los ciudadanos.</t>
  </si>
  <si>
    <t>16. Ejecutar y supervisar los procedimientos de adquisición, almacenamiento, custodia, mantenimiento y distribución de los bienes y servicios necesarios para el buen funcionamiento de la Entidad.</t>
  </si>
  <si>
    <t>17. Dirigir, elaborar y realizar el seguimiento a la ejecución de los planes de contratación y de adquisición de bienes y servicios, así como elaborar los contratos y su correspondiente liquidación de manera articulada con los instrumentos de planeación y presupuesto.</t>
  </si>
  <si>
    <t>18. Desarrollar y administrar los servicios y operaciones administrativas de servicios generales, almacén e inventarios de la Entidad</t>
  </si>
  <si>
    <t>19. Garantizar el aseguramiento y protección los bienes patrimoniales de la Entidad,</t>
  </si>
  <si>
    <t>20. Hacer seguimiento a la ejecución del Plan Anual de Adquisiciones, informando sus resultados para el ajuste o toma de acciones requeridas.</t>
  </si>
  <si>
    <t>21. Coordinar la prestación de los servicios de apoyo logístico a las diferentes dependencias de la Entidad.</t>
  </si>
  <si>
    <t>22. Realizar el inventario de bienes inmuebles, muebles y vehículos, y mantenerlo actualizado.</t>
  </si>
  <si>
    <t>23. Definir y ejecutar el programa de gestión documental, archivo y correspondencia de acuerdo con la normatividad vigente en la materia.</t>
  </si>
  <si>
    <t>24. Coordinar la función disciplinaria y aplicar el procedimiento con sujeción a lo establecido en la Ley 734 de 2002 0 las normas que la modifiquen o sustituyan.</t>
  </si>
  <si>
    <t>25. Apoyar el desarrollo y sostenimiento del Sistema Integrado de Gestión Institucional.</t>
  </si>
  <si>
    <t>26. Las demás que se le asignen y que correspondan a la naturaleza de la dependencia.</t>
  </si>
  <si>
    <t>Dirección de Gestión de los Recursos Financieros de Salud</t>
  </si>
  <si>
    <t>1. Asistir al Director General en la determinación de las políticas, objetivos y estrategias relacionadas con la administración de los recursos financieros del SGSSS conforme a lo previsto en los artículos 66 y 67 de la Ley 1753 de 2015 y las normas que la modifiquen, adicionen o sustituyan.</t>
  </si>
  <si>
    <t>2. Planear, ejecutar y controlar las políticas, planes, programas y demás acciones relacionadas con la gestión y las operaciones presupuestales, contables y de tesorería de los recursos financieros del SGSSS, conforme a lo previsto en los artículos 66 y 67 de la Ley 1753 de 2015 y las normas que la modifiquen, adicionen o sustituyan.</t>
  </si>
  <si>
    <t>3. Elaborar y consolidar, bajo las directrices del Ministerio de Salud y Protección Social y en coordinación con las demás dependencias de la Entidad, el anteproyecto y proyecto anual de presupuesto de la Administradora de los Recursos del Sistema General de Seguridad Social en Salud  ADRES en lo relacionado con los recursos en administración, así como la programación presupuestal de los mismos para aprobación de la Junta Directiva.</t>
  </si>
  <si>
    <t>4. Elaborar y ejecutar, en coordinación con las demás dependencias de la Entidad, el Programa Anual Mensualizado de Caja PAC, de los recursos en administración.</t>
  </si>
  <si>
    <t>5. Registrar y hacer seguimiento a la ejecución del presupuesto de ingresos y gastos de los recursos en administración.</t>
  </si>
  <si>
    <t>6. Preparar la sustentación de las modificaciones presupuestales de los recursos en administración*</t>
  </si>
  <si>
    <t>7. Proponer e implementar las directrices, instrucciones, conceptos y manuales técnicos para efectuar el recaudo, pago y giro de los recursos previstos en los artículos 66 y 67 de la Ley 1753 de 2015 y las normas que la modifiquen, adicionen o sustituyan.</t>
  </si>
  <si>
    <t>8. Efectuar el recaudo y el control de las fuentes de los recursos previstos en los artículos 66 y 67 de la Ley 1753 de 2015 y las normas que la modifiquen adicionen o sustituyan, de acuerdo con las directrices, instrucciones, conceptos y mecanismos establecidos para tal fin.</t>
  </si>
  <si>
    <t>9 Administrar, directamente o a través de fiducia pública o cualquier otro mecanismo financiero de administración de recursos, el portafolio de inversiones con criterios de seguridad, liquidez y rentabilidad, de acuerdo con las políticas definidas para el efecto.</t>
  </si>
  <si>
    <t>10. Efectuar el pago y giro de los recursos en administración, resultado del proceso de liquidación y garantías y del proceso de prestaciones excepcionales, a cargo de las dependencias de la Entidad.</t>
  </si>
  <si>
    <t>11. Ejecutar las operaciones financieras relacionadas con los recursos del FONSAET de acuerdo con lo establecido en la Ley 1438 de 2011, Ley 1608 de 2013 y el Decreto 2651 de 2014 y demás normas que las modifiquen, adicionen o sustituyan y los lineamientos del Ministerio de Salud y Protección Social.</t>
  </si>
  <si>
    <t>12. Hacer seguimiento a los registros y a los valores identificados, aclarados y reintegrados por la Entidad, en el marco del artículo 3 del Decreto Ley 1281 de 2002</t>
  </si>
  <si>
    <t>13 Adoptar e implementar los mecanismos de control para el recaudo, pago y giro de los recursos en administración, con el fin de evitar fraudes y pagos indebidos.</t>
  </si>
  <si>
    <t>14. Llevar la contabilidad y presentar los estados financieros de acuerdo con el Régimen de Contabilidad Pública, efectuar el análisis y presentar los informes establecidos o requeridos, identificando las operaciones propias de los recursos eh administración y los de propiedad de las Entidades Territoriales.</t>
  </si>
  <si>
    <t>15. Realizar en coordinación con las demás dependencias, la conciliación mensual de la información financiera de los recursos en administración.</t>
  </si>
  <si>
    <t>16. Disponer y suministrar la información sobre las operaciones realizadas por la dependencia en los procesos a su cargo* en las condiciones y características establecidas o requeridas por el Ministerio de Salud y Protección Social y los demás organismos de seguimiento y control.</t>
  </si>
  <si>
    <t>17. Preparar los requerimientos funcionales para la actualización y/o ajustes a los sistemas de información que soportan los procesos a cargo de la dependencia.</t>
  </si>
  <si>
    <t>18. Presentar la rendición de la cuenta anual de los recursos en administración.</t>
  </si>
  <si>
    <t>19. Responder por la presentación oportuna de las declaraciones sobre información tributaria que solicite la Dirección de Impuestos y Aduanas Nacionales  DIAN, sobre los recursos en administración.</t>
  </si>
  <si>
    <t>20. Atender las peticiones y consultas relacionadas con asuntos de su competencia.</t>
  </si>
  <si>
    <t>21. Apoyar el desarrollo y sostenimiento del Sistema Integrado de Gestión Institucional.</t>
  </si>
  <si>
    <t>22. Las demás que se le asignen y que correspondan a la naturaleza de la dependencia.</t>
  </si>
  <si>
    <t>Dirección de Gestión de Tecnologías de Información y Comunicaciones</t>
  </si>
  <si>
    <t>1. Impartir los lineamientos en materia tecnológica para definir políticas, estrategias y prácticas que soporten la gestión de la entidad.</t>
  </si>
  <si>
    <t>2. Garantizar la aplicación de los estándares, buenas prácticas y principios para el suministro de la información a cargo de la entidad.</t>
  </si>
  <si>
    <t>3. Preparar el plan institucional estratégico de la entidad en materia de tecnología de la información y comunicaciones.</t>
  </si>
  <si>
    <t>4. Aplicar los lineamientos y procesos de arquitectura tecnológica del Ministerio de las tecnologías de la Información y las Telecomunicaciones en materia de software, hardware, redes y telecomunicaciones, acorde con los parámetros gubernamentales para su adquisición, operación, soporte especializado y mantenimiento.</t>
  </si>
  <si>
    <t>5. Gestionar y definir la metodología que la Entidad debe adoptar para la implementación de las mejores prácticas recomendadas por la Biblioteca de Infraestructura de Tecnologías de Información, para el desarrollo de la gestión y construcción de sistemas de información en la Entidad</t>
  </si>
  <si>
    <t>6. Gestionar los requerimientos de sistemas de información que presenten las diferentes dependencias de la Entidad, de acuerdo a la metodología establecida desde el planteamiento funcional de requerimientos hasta la definición de estándares de datos y buenas prácticas de desarrollo de software.</t>
  </si>
  <si>
    <t>7. Gestionar la operación, disponibilidad, continuidad y prestación de los servicios requeridos para soportar la plataforma tecnológica y de apoyo de la infraestructura de información y comunicaciones en los procesos de la Entidad*</t>
  </si>
  <si>
    <t>8. Gestionar y administrar la ejecución de los procesos operativos de los diferentes componentes del Sistema de Información de la Entidad y generar estadísticas e informes derivados del análisis de los sistemas de información y su desempeño y operación.</t>
  </si>
  <si>
    <t>9. Asesorar en la definición de los estándares de datos de los sistemas de información y de seguridad informática de competencia de la Entidad</t>
  </si>
  <si>
    <t>10. Impartir lineamientos tecnológicos para e! cumplimiento de estándares de seguridad, privacidad, calidad y oportunidad de la información de la Entidad y la interoperabilidad de los sistemas que la soportan, así como el intercambio permanente de información.</t>
  </si>
  <si>
    <t>11. Apoyar al Ministerio de Salud y Protección Social en la definición del mapa de información sectorial e institucional que permita contar de manera actualizada y completa con los procesos de producción de información del Sector y del Ministerio, en coordinación con las dependencias de la Entidad,</t>
  </si>
  <si>
    <t>12. Promover aplicaciones, servicios y trámites en línea para el uso de los servidores públicos, ciudadanos y otras entidades, como herramientas para una mejor gestión.</t>
  </si>
  <si>
    <t>13. Proponer e implementar las políticas de seguridad informática y de la plataforma tecnológica de la Entidad, definiendo los planes de contingencia y supervisando su adecuada y efectiva aplicación,</t>
  </si>
  <si>
    <t>14. Diseñar estrategias, instrumentos y herramientas con aplicación de tecnologías de la información y las comunicaciones para brindar de manera constante y permanente un buen servicio al ciudadano y a las entidades del Sector.</t>
  </si>
  <si>
    <t>15. Gestionar y administrar los procesos de adquisición y actualización del licenciamiento, requerido para el desarrollo de las actividades de la Entidad.</t>
  </si>
  <si>
    <t>16. Gestionar la operación, disponibilidad, continuidad y prestación de los servicios requeridos para soportar la plataforma tecnológica y de apoyo de la infraestructura de información y comunicaciones en los procesos de 'a Entidad.</t>
  </si>
  <si>
    <t>17. Supervisar y realizar el seguimiento a los contratos de desarrollo de software, aplicación de metodologías y buenas prácticas, así como la ejecución de mantenimientos y controles de cambio al Sistema de Información.</t>
  </si>
  <si>
    <t>18. Participar en el seguimiento y evaluación de las políticas, programas e instrumentos relacionados con la información de la entidad.</t>
  </si>
  <si>
    <t>19. Dirigir y orientar el desarrollo de los contenidos y ambientes virtuales requeridos para et cumplimiento de las funciones y objetivos de la entidad.</t>
  </si>
  <si>
    <t>20. Apoyar el desarrollo y sostenimiento del Sistema Integrado de Gestión Institucional.</t>
  </si>
  <si>
    <t>21. Las demás que se le asignen y que correspondan a la naturaleza de la dependencia.</t>
  </si>
  <si>
    <t>Dirección de Liquidaciones y Garantías</t>
  </si>
  <si>
    <t>1. Dirigir el proceso de compensación mediante el cual se reconoce la Unidad de Pago por Capitación-UPC, y el per-cápita de Promoción y Prevención de la Salud a las EPS del Régimen Contributivo.</t>
  </si>
  <si>
    <t>2. Dirigir el proceso de liquidación y reconocimiento de las prestaciones económicas a los afiliados al régimen contributivo y a los regímenes especiales y exceptuados con ingresos adicionales.</t>
  </si>
  <si>
    <t>3. Dirigir el proceso de liquidación y reconocimiento de la Unidad de Pago por Capitación-UPC del Régimen Subsidiado.</t>
  </si>
  <si>
    <t>4. Adoptar las metodologías e impartir los lineamientos para adelantar las auditorías a los procesos de compensación, liquidación y reconocimiento de las prestaciones económicas y de liquidación y reconocimiento de la Unidad de Pago por Capitación-UPC del Régimen Subsidiado.</t>
  </si>
  <si>
    <t>5. Impartir las directrices para la ejecución de las acciones, operaciones y mecanismos dirigidos al desarrollo de los mecanismos previstos en el artículo 41 del Decreto Ley 4107 de 2011, de acuerdo con lo establecido en la normativa vigente.</t>
  </si>
  <si>
    <t>6. Proponer e implementar las directrices, instrucciones, conceptos y manuales técnicos para efectuar los procesos a cargo de la Dirección de Liquidación y de Garantías y de las Subdirecciones de esta dependencia.</t>
  </si>
  <si>
    <t>7. Disponer y suministrar la información sobre las operaciones realizadas por la dependencia en los procesos a su cargo, en las condiciones y características establecidas o requeridas por el Ministerio de Salud y Protección Social y los demás organismos de seguimiento y control.</t>
  </si>
  <si>
    <t>8. Presentar los requerimientos funcionales para la actualización o ajustes a los sistemas de información que soportan los procesos a cargo de la dependencia.</t>
  </si>
  <si>
    <t>9. Atender las peticiones y consultas relacionadas con asuntos de su competencia.</t>
  </si>
  <si>
    <t>10. Apoyar el desarrollo y sostenimiento del Sistema Integrado de Gestión Institucional.</t>
  </si>
  <si>
    <t>11. Las demás que se le asignen y que correspondan a la naturaleza de la dependencia.</t>
  </si>
  <si>
    <t>Dirección de Otras Prestaciones</t>
  </si>
  <si>
    <t>1. Planear, hacer seguimiento, controlar y verificar el proceso de liquidación y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t>
  </si>
  <si>
    <t>2. Proponer e implementar las directrices, instrucciones, conceptos y manuales técnicos para adelantar el proceso de liquidación,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t>
  </si>
  <si>
    <t>3. Certificar la viabilidad del reconocimiento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terroristas.</t>
  </si>
  <si>
    <t>4. Consolidar la información de los anexos técnicos remitidos por tas entidades beneficiarias del reconocimiento y pago de otras prestaciones, relacionadas con los valores a girar a proveedores e instituciones prestadoras de servicios de salud y reportar lo pertinente a la Dirección de Gestión de los Recursos Financieros de Salud.</t>
  </si>
  <si>
    <t>5. Hacer seguimiento y analizar el comportamiento de los ingresos y gastos, y en general, de los recursos involucrados en los procesos y contratos que se adelanten en desarrollo del proceso de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terroristas.</t>
  </si>
  <si>
    <t>6. Prestar a la Oficina Asesora Jurídica el apoyo técnico requerido para adelantar la defensa de los intereses del Estado en los procesos judiciales y demás reclamaciones que se adelanten en el marco de las competencias de la dependencia.</t>
  </si>
  <si>
    <t>7. Adoptar las metodologías e impartir los lineamientos para adelantar las auditorías al proceso de liquidación,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t>
  </si>
  <si>
    <t>8. Adelantar la supervisión de los contratos suscritos para adelantar la auditoría integral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t>
  </si>
  <si>
    <t>9. Realizar, en coordinación con la Dirección de Gestión de los Recursos Financieros de Salud, el análisis y la conciliación de la información sobre las operaciones a cargo de la dependencia.</t>
  </si>
  <si>
    <t>10. Presentar los requerimientos funcionales para la actualización o ajustes a los sistemas de información que soportan los procesos a cargo de la dependencia.</t>
  </si>
  <si>
    <t>11. Disponer y suministrar la información sobre las operaciones realizadas por la dependencia en los procesos a su cargo, en las condiciones y características establecidas o requeridas por el Ministerio de Salud y Protección Social y los demás organismos de seguimiento y control.</t>
  </si>
  <si>
    <t>12. Atender las peticiones y consultas relacionadas con asuntos de su competencia.</t>
  </si>
  <si>
    <t>13. Apoyar el desarrollo y sostenimiento del Sistema Integrado de Gestión Institucional.</t>
  </si>
  <si>
    <t>14. Las demás que se le asignen y que correspondan a la naturaleza de la dependencia.</t>
  </si>
  <si>
    <t>Oficina Asesora de Planeación y Control de Riesgos</t>
  </si>
  <si>
    <t>1 Dirigir, administrar y promover el desarrollo, implementación y sostenibilidad del Sistema Integrado de Planeación y Gestión de la Administradora de los Recursos del Sistema General de Seguridad Social en Salud  ADRES.</t>
  </si>
  <si>
    <t>2. Asesorar al Director General y a las demás dependencias en la identificación, lineamientos, formulación, tratamiento y construcción del mapa de riesgos de operación de la Entidad, el cual debe incluir los riesgos de procesos, tecnológicos, legales y de corrupción.</t>
  </si>
  <si>
    <t>3. Diseñar la metodología para la construcción del mapa de riesgos de operación, partiendo de la identificación de los riesgos de procesos, tecnológicos, legales y de corrupción que puedan generarse en fas diferentes acciones que realiza la Entidad y efectuar su consolidación.</t>
  </si>
  <si>
    <t>4. Diseñar y aplicar las herramientas que permitan valorar y controlar el riesgo de operación.</t>
  </si>
  <si>
    <t>5. Asesorar a las dependencias de la Entidad en la identificación y prevención de los riesgos que puedan afectar el logro de sus objetivos,</t>
  </si>
  <si>
    <t>6. Asesorar al Director General de la ADRES y a las demás dependencias en la formulación, ejecución, seguimiento y evaluación de las políticas, planes, programas y proyectos orientados al cumplimiento de los objetivos institucionales de la Entidad</t>
  </si>
  <si>
    <t>7. Definir directrices, metodologías, instrumentos y cronogramas para la formulación, ejecución, seguimiento y evaluación de los planes, programas y proyectos de la ADRES.</t>
  </si>
  <si>
    <t>8. Elaborar, en coordinación con las dependencias de la Entidad, el Plan de Desarrollo Institucional, con sujeción al Plan Nacional de Desarrollo, los planes estratégicos y de acción, el Plan Operativo Anual y Plurianual de Inversiones, los Planes de Desarrollo Administrativo Sectorial y someterlos a aprobación del Director General de la ADRES.</t>
  </si>
  <si>
    <t>9. Hacer el seguimiento a la ejecución de la política y al cumplimiento de las metas de los planes, programas y proyectos de la Administradora de los Recursos del Sistema General de Seguridad Social en Salud  ADRES.</t>
  </si>
  <si>
    <t>10. Preparar, consolidar y presentar, en coordinación con la Dirección Administrativa y Financiera y la Dirección de Gestión de los Recursos Financieros de Salud, el anteproyecto de presupuesto, así como la programación presupuestal plurianual de la Entidad, de acuerdo con las directrices que imparta el Ministerio de Hacienda y Crédito Público, el Departamento Nacional de Planeación y el Director General de la ADRES</t>
  </si>
  <si>
    <t>11. Establecer, conjuntamente con las dependencias de la ADRES, los indicadores para garantizar el control de gestión a los planes y actividades de la Entidad.</t>
  </si>
  <si>
    <t>12. Realizar, en coordinación con la Dirección Administrativa y Financiera, el seguimiento a la ejecución presupuestal de la Entidad, gestionar las modificaciones presupuestales a los proyectos de inversión y adelantar el trámite ante el Ministerio de Hacienda y Crédito Público y el Departamento Nacional de Planeación, de conformidad con el estatuto orgánico del Presupuesto y las normas que lo reglamenten.</t>
  </si>
  <si>
    <t>13. Hacer el seguimiento y evaluación a la gestión institucional, consolidar el informe de resultados y preparar los informes para ser presentados ante las instancias competentes.</t>
  </si>
  <si>
    <t>14. Estructurar, conjuntamente con las demás dependencias de la ADRES, los informes de gestión y rendición de cuentas a la ciudadanía y someterlos a aprobación del Director General.</t>
  </si>
  <si>
    <t>15. Definir criterios para la realización de estudios organizacionales y planes de mejoramiento continuo.</t>
  </si>
  <si>
    <t>16. Orientar a las dependencias en la implementación del Sistema de Gestión de Calidad.</t>
  </si>
  <si>
    <t>17. Apoyar el desarrollo y sostenimiento del Sistema Integrado de Gestión Institucional.</t>
  </si>
  <si>
    <t>18. Diseñar, coordinar y administrar la gestión del riesgo en las diferentes dependencias o procesos de la Entidad con la periodicidad y la oportunidad requeridas.</t>
  </si>
  <si>
    <t>19. Las demás que se le asignen y que correspondan a la naturaleza de la dependencia.</t>
  </si>
  <si>
    <t>Oficina Asesora Jurídica</t>
  </si>
  <si>
    <t>1. Asesorar al despacho del Director General de la ADRES y a las demás dependencias de la Entidad en los asuntos jurídicos de competencia de la misma.</t>
  </si>
  <si>
    <t>2. Representar judicial y extrajudicialmente a la ADRES en los procesos judiciales y procedimientos administrativos en los cuales sea parte o tercero interesado, previo otorgamiento de poder o delegación del Director General la ADRES.</t>
  </si>
  <si>
    <t>3. Ejercer vigilancia sobre la actuación de los abogados externos que excepcionalmente contrate la ADRES para defender sus intereses.</t>
  </si>
  <si>
    <t>4. Ejercer la facultad del cobro coactivo de conformidad con la normativa vigente sobre la materia,</t>
  </si>
  <si>
    <t>5. Coordinar y tramitar los recursos, revocatorias directas y en general las actuaciones jurídicas relacionadas con las funciones de la Entidad, que no correspondan a otras dependencias.</t>
  </si>
  <si>
    <t>6. Dirigir la interpretación y definir los criterios de aplicación de las normas relacionadas con la misión y fa gestión institucional.</t>
  </si>
  <si>
    <t>7. Estudiar, conceptuar y/o elaborar los proyectos de actos administrativos necesarios para la gestión de la Entidad, coordinar la notificación de los mismos, en los casos en que se requiera, y llevar el registro, numeración y archivo de toda la producción normativa de la Entidad.</t>
  </si>
  <si>
    <t>8. Atender y resolver las consultas y peticiones de carácter jurídico elevadas a ADRES y por las diferentes dependencias de la Entidad.</t>
  </si>
  <si>
    <t>9. Atender y resolver las acciones de tutela, de grupo, cumplimiento y populares y demás acciones constitucionales en las que se haga parte o tenga interés la ADRES.</t>
  </si>
  <si>
    <t>10. Recopilar y mantener actualizada la información de las normas constitucionales, legales y reglamentarias y la jurisprudencia relacionada con las competencias, misión institucional, objetivos y funciones de la ADRES.</t>
  </si>
  <si>
    <t>11. Establecer estrategias de prevención de daño antijurídico y participar en la definición de los mapas de riesgo jurídicos de la Entidad.</t>
  </si>
  <si>
    <t>12. Apoyar el desarrollo y sostenimiento del Sistema Integrado de Gestión Institucional.</t>
  </si>
  <si>
    <t>13. Las demás que se le asignen y que correspondan a la naturaleza de la dependencia.</t>
  </si>
  <si>
    <t>Oficina de Control Interno</t>
  </si>
  <si>
    <t>1. Planear, dirigir y organizar la verificación y evaluación del Sistema de Control Interno de la Administradora de los Recursos del Sistema General de Seguridad Social en Salud ADRES.</t>
  </si>
  <si>
    <t>2. Verificar que el Sistema de Control Interno esté formalmente establecido dentro de la ADRES y que su ejercicio sea intrínseco al desarrollo de las funciones de todos los cargos, y en particular de aquellos que tengan responsabilidad de mando.</t>
  </si>
  <si>
    <t>3. Verificar que los controles definidos para los procesos y actividades que desarrolla la ADRES se cumplan por parte de los responsables de su ejecución.</t>
  </si>
  <si>
    <t>4. Verificar que los controles asociados con todas y cada una de las actividades de la ADRES estén adecuadamente definidos, sean apropiados y se mejoren permanentemente.</t>
  </si>
  <si>
    <t>5. Velar por el cumplimiento de las leyes, normas, políticas, procedimientos, planes, programas, proyectos y metas de la ADRES y recomendar los ajustes necesarios.</t>
  </si>
  <si>
    <t>6. Servir de apoyo a los directivos en el proceso de toma de decisiones, para obtener resultados esperados en los sistemas de Control Interno de la entidad.</t>
  </si>
  <si>
    <t>7. Verificar los procesos relacionados con el manejo de los recursos, bienes y los sistemas de información de la Administradora de los Recursos del Sistema General de Seguridad Social en Salud  ADRES y recomendar los correctivos que sean necesarios.</t>
  </si>
  <si>
    <t>8. Fomentar una cultura del autocontrol que contribuya al mejoramiento continuo en el cumplimiento de la misión institucional.</t>
  </si>
  <si>
    <t>9. Evaluar y verificar la aplicación de los mecanismos de participación ciudadana que diseñe la ADRES en desarrollo del mandato Constitucional y legal,</t>
  </si>
  <si>
    <t>10. Mantener permanentemente informados a los directivos acerca del estado del control interno dentro de la ADRES, dando cuenta de las debilidades detectadas y de las fallas en su cumplimiento.</t>
  </si>
  <si>
    <t>11. Verificar que se implementen las medidas de mejora a que haya lugar.</t>
  </si>
  <si>
    <t>12. Publicar un informe pormenorizado del estado del control interno de la ADRES en la página web, de acuerdo con la Ley 1474 de 201 1 y en las normas que la modifiquen o adicionen.</t>
  </si>
  <si>
    <t>13. Asesorar y aconsejar a las dependencias de la ADRES en la adopción de acciones de mejoramiento e indicadores que surjan de las recomendaciones de los entes externos de control,</t>
  </si>
  <si>
    <t>14. Vigilar a las dependencias encargadas de recibir, tramitar y resolver las quejas, sugerencias, reclamos y denuncias que los ciudadanos formulen y que se relacionen con el cumplimiento de la misión de la Entidad y rendir al Director General de la ADRES un informe semestral.</t>
  </si>
  <si>
    <t>15. Poner en conocimiento de los organismos competentes, la comisión de hechos presuntamente irregulares de los que conozca en desarrollo de sus funciones.</t>
  </si>
  <si>
    <t>16. Asesorar al Director General de la ADRES en las relaciones institucionales y funcionales con los organismos de control.</t>
  </si>
  <si>
    <t>17. Actuar como interlocutor frente a los organismos de control en desarrollo de las auditorías que los mismos practiquen sobre la Entidad, y en la recepción coordinación, preparación y entrega de cualquier información a cualquier entidad que lo requiera.</t>
  </si>
  <si>
    <t>18. Liderar y asesorar a las dependencias de la Entidad en la identificación y prevención de los riesgos que puedan afectar el logro de sus objetivos.</t>
  </si>
  <si>
    <t>19. Apoyar a la Oficina Asesora de Planeación y Control de Riesgos en la identificación y prevención de los riesgos que puedan afectar el logro de los objetivos de la Entidad.</t>
  </si>
  <si>
    <t>20. Monitorear permanentemente la gestión del riesgo de operación y la efectividad de los controles establecidos, así como realizar la revisión periódica del mapa de riesgos de operación y solicitar a la Oficina Asesora de Planeación y Control de Riesgos realizar los ajustes respectivos.</t>
  </si>
  <si>
    <t>21. Apoyar el desarrollo, sostenimiento y mejoramiento continuo del Sistema Integrado de Gestión Institucional, supervisar su efectividad y la observancia de sus recomendaciones.</t>
  </si>
  <si>
    <t>22. Desarrollar programas de auditoría de conformidad con la naturaleza objeto de evaluación y formular las observaciones y recomendaciones pertinentes.</t>
  </si>
  <si>
    <t>23. Las demás que se le asignen y que correspondan a la naturaleza de la dependencia.</t>
  </si>
  <si>
    <t>PROCESO</t>
  </si>
  <si>
    <t>DIRECCIONAMIENTO ESTRATÉGICO</t>
  </si>
  <si>
    <t xml:space="preserve">Código: </t>
  </si>
  <si>
    <t>DIES-FR07</t>
  </si>
  <si>
    <t xml:space="preserve">Versión:  </t>
  </si>
  <si>
    <t>FORMATO</t>
  </si>
  <si>
    <t>PLAN DE ACCIÓN INTEGRADO ANUAL - PAIA (PROYECTO)</t>
  </si>
  <si>
    <t xml:space="preserve">Fecha de aprobación: </t>
  </si>
  <si>
    <t>Página:</t>
  </si>
  <si>
    <t>1 de 1</t>
  </si>
  <si>
    <t>Perspectiva</t>
  </si>
  <si>
    <t>Objetivo Estratégico</t>
  </si>
  <si>
    <t>Estrategia</t>
  </si>
  <si>
    <t>Producto Estratégico</t>
  </si>
  <si>
    <t>Producto Táctico</t>
  </si>
  <si>
    <t>Responsable del producto (Cargo)</t>
  </si>
  <si>
    <t>Articulado / Bases PND asociados</t>
  </si>
  <si>
    <t>Nombre de la actividad</t>
  </si>
  <si>
    <t xml:space="preserve">Descripción de la actividad </t>
  </si>
  <si>
    <t>Entregable de la actividad</t>
  </si>
  <si>
    <t>Responsable de la actividad</t>
  </si>
  <si>
    <t>Colaboradores</t>
  </si>
  <si>
    <t>Dependencia</t>
  </si>
  <si>
    <t>Fecha Inicial programada</t>
  </si>
  <si>
    <t>Fecha Final programada</t>
  </si>
  <si>
    <t>Dependencia de destino</t>
  </si>
  <si>
    <t>Valor asignado para el desarrollo de la actividad</t>
  </si>
  <si>
    <t>ID PAA</t>
  </si>
  <si>
    <t>Peso de la actividad</t>
  </si>
  <si>
    <t>Políticas MIPG</t>
  </si>
  <si>
    <t>Planes Dto. 612 de 2018</t>
  </si>
  <si>
    <t>Plan Anticorrupción y de Atención al Ciudadano</t>
  </si>
  <si>
    <t>Proceso(s)</t>
  </si>
  <si>
    <t>Para revisar</t>
  </si>
  <si>
    <t>Componente del Plan Anticorrupción</t>
  </si>
  <si>
    <t>Subcomponente</t>
  </si>
  <si>
    <t>Gestión Misional</t>
  </si>
  <si>
    <r>
      <t>GM1.</t>
    </r>
    <r>
      <rPr>
        <sz val="11"/>
        <color theme="4"/>
        <rFont val="Arial"/>
        <family val="2"/>
      </rPr>
      <t xml:space="preserve"> Fortalecer las gestiones de presupuesto</t>
    </r>
    <r>
      <rPr>
        <sz val="11"/>
        <color theme="1"/>
        <rFont val="Arial"/>
        <family val="2"/>
      </rPr>
      <t xml:space="preserve">, </t>
    </r>
    <r>
      <rPr>
        <sz val="11"/>
        <color rgb="FF00B050"/>
        <rFont val="Arial"/>
        <family val="2"/>
      </rPr>
      <t>relaciones interinstitucionales</t>
    </r>
    <r>
      <rPr>
        <sz val="11"/>
        <color theme="1"/>
        <rFont val="Arial"/>
        <family val="2"/>
      </rPr>
      <t xml:space="preserve"> y </t>
    </r>
    <r>
      <rPr>
        <sz val="11"/>
        <color rgb="FF00B0F0"/>
        <rFont val="Arial"/>
        <family val="2"/>
      </rPr>
      <t>pagos</t>
    </r>
    <r>
      <rPr>
        <sz val="11"/>
        <color rgb="FF00B050"/>
        <rFont val="Arial"/>
        <family val="2"/>
      </rPr>
      <t xml:space="preserve"> </t>
    </r>
    <r>
      <rPr>
        <sz val="11"/>
        <color theme="1"/>
        <rFont val="Arial"/>
        <family val="2"/>
      </rPr>
      <t xml:space="preserve">mediante la </t>
    </r>
    <r>
      <rPr>
        <sz val="11"/>
        <color theme="5"/>
        <rFont val="Arial"/>
        <family val="2"/>
      </rPr>
      <t>optimización de la estructura orgánica</t>
    </r>
    <r>
      <rPr>
        <sz val="11"/>
        <color theme="1"/>
        <rFont val="Arial"/>
        <family val="2"/>
      </rPr>
      <t xml:space="preserve">, </t>
    </r>
    <r>
      <rPr>
        <sz val="11"/>
        <color rgb="FF7030A0"/>
        <rFont val="Arial"/>
        <family val="2"/>
      </rPr>
      <t>la gestión de consecución de recursos</t>
    </r>
    <r>
      <rPr>
        <sz val="11"/>
        <color theme="1"/>
        <rFont val="Arial"/>
        <family val="2"/>
      </rPr>
      <t xml:space="preserve">, </t>
    </r>
    <r>
      <rPr>
        <sz val="11"/>
        <color rgb="FFFF0000"/>
        <rFont val="Arial"/>
        <family val="2"/>
      </rPr>
      <t>el desarrollo e implementación de validaciones y/o auditorías aleatorias</t>
    </r>
    <r>
      <rPr>
        <sz val="11"/>
        <color theme="1"/>
        <rFont val="Arial"/>
        <family val="2"/>
      </rPr>
      <t xml:space="preserve">, según corresponda, </t>
    </r>
    <r>
      <rPr>
        <sz val="11"/>
        <color rgb="FFFF00FF"/>
        <rFont val="Arial"/>
        <family val="2"/>
      </rPr>
      <t>el giro oportuno</t>
    </r>
    <r>
      <rPr>
        <sz val="11"/>
        <color theme="1"/>
        <rFont val="Arial"/>
        <family val="2"/>
      </rPr>
      <t xml:space="preserve"> y </t>
    </r>
    <r>
      <rPr>
        <sz val="11"/>
        <color rgb="FF996633"/>
        <rFont val="Arial"/>
        <family val="2"/>
      </rPr>
      <t xml:space="preserve">el seguimiento a los recursos </t>
    </r>
    <r>
      <rPr>
        <sz val="11"/>
        <color theme="1"/>
        <rFont val="Arial"/>
        <family val="2"/>
      </rPr>
      <t>con el fin de contribuir a la sostenibilidad, saneamiento y continuidad del sistema de salud con transparencia, integridad, eficiencia y eficacia.</t>
    </r>
  </si>
  <si>
    <t>Optimizar las Auditorías  de  recursos reconocidos sin justa causa por concepto de UPC ​</t>
  </si>
  <si>
    <t>Auditorías  de  recursos reconocidos sin justa causa por concepto de UPC ​optimizadas</t>
  </si>
  <si>
    <t xml:space="preserve">Aplicativo fase II implementado </t>
  </si>
  <si>
    <t>Director(a) de Liquidaciones y Garantías</t>
  </si>
  <si>
    <t>No aplica</t>
  </si>
  <si>
    <t>Elaborar Plan de implementación del Aplicativo fase II (Recursos del aseguramiento)</t>
  </si>
  <si>
    <t>Elaborar Plan de implementación del Aplicativo fase II (Recursos del aseguramiento) con el detalle de las actividades a desarrollar para la implementación</t>
  </si>
  <si>
    <t>Plan de implementación del Aplicativo fase II (Recursos del aseguramiento)</t>
  </si>
  <si>
    <t>Oscar Eduardo Salinas Garzón</t>
  </si>
  <si>
    <t>Edgar Alexander Guerra Sanabria
Juan Carlos Escobar Baquero</t>
  </si>
  <si>
    <t>Dirección de Liquidaciones y Garantías / Dirección de Gestión de Tecnologías de Información y Comunicaciones</t>
  </si>
  <si>
    <t>N/A</t>
  </si>
  <si>
    <t xml:space="preserve">1. Planeación Institucional 
</t>
  </si>
  <si>
    <t xml:space="preserve">6. Fortalecimiento organizacional y simplificación de procesos 
</t>
  </si>
  <si>
    <t>14. Plan Institucional</t>
  </si>
  <si>
    <t>VERS - Verificaciones al reconocimiento de recursos del Sistema de Salud</t>
  </si>
  <si>
    <t>Actualizar procedimiento VERS-PR01 Reintegro de Recursos Apropiados o Reconocidos Sin Justa Causa (Recursos del aseguramiento)</t>
  </si>
  <si>
    <t>Realizar actualización al procedimiento VERS-PR01 Reintegro de Recursos Apropiados o Reconocidos Sin Justa Causa con ocasión a la optimización del proceso.</t>
  </si>
  <si>
    <t>Procedimiento VERS-PR01 Reintegro de Recursos Apropiados o Reconocidos Sin Justa Causa actualizado (Recursos del aseguramiento)</t>
  </si>
  <si>
    <t>Edgar Alexander Guerra Sanabria</t>
  </si>
  <si>
    <t>Dirección de Liquidaciones y Garantías / Oficina Asesora de Planeación y Control de Riesgos</t>
  </si>
  <si>
    <t>Realizar el desarrollo de la II fase del aplicativo de reintegro de recursos</t>
  </si>
  <si>
    <t>Aplicativo fase II desplegado en pruebas</t>
  </si>
  <si>
    <t>Juan Carlos Escobar Baquero</t>
  </si>
  <si>
    <t>Germán Silva
Camilo Pelaez
Edwin Andres Fernandez Villamil</t>
  </si>
  <si>
    <t>Dirección de Gestión de Tecnologías de la Información y las Comunicaciones</t>
  </si>
  <si>
    <t>262
293</t>
  </si>
  <si>
    <t>Realizar pruebas a la fase II del aplicativo (Recursos del aseguramiento)</t>
  </si>
  <si>
    <t>Documentar las pruebas funcionales realizadas.</t>
  </si>
  <si>
    <t>Documento con evidencia de pruebas funcionales.</t>
  </si>
  <si>
    <t>Aprobar el paso a producción de la fase II del aplicativo (Recursos del aseguramiento)</t>
  </si>
  <si>
    <t>Aprobar e Implementar en producción la fase II del aplicativo para el reintegro de UPC</t>
  </si>
  <si>
    <t xml:space="preserve">Correo de aprobación de paso a producción de la fase II del aplicativo (Recursos del aseguramiento), con la aprobación de los actores involucrados </t>
  </si>
  <si>
    <t>Realizar despliegue en el ambiente productivo de la fase II del aplicativo (Recursos del aseguramiento)</t>
  </si>
  <si>
    <t>Llevar a cabo el despliegue conforme al procedimiento del control y gestión de cambios que tiene implementado la DGTIC para la fase II del aplicativo (Recursos del aseguramiento)</t>
  </si>
  <si>
    <t>Fase II del aplicativo (Recursos del aseguramiento) en ambiente de producción</t>
  </si>
  <si>
    <t>Isaí Ávila</t>
  </si>
  <si>
    <t>Luis Alejandro Garzon Ruiz
Fabio Alberto Rodriguez Rodriguez</t>
  </si>
  <si>
    <t>11. Gobierno Digital</t>
  </si>
  <si>
    <t>11. Seguridad Digital</t>
  </si>
  <si>
    <t>APTI - Arquitectura y Proyectos TIC</t>
  </si>
  <si>
    <t>Coadyuvar la financiación para ejecutar las operaciones de financiamiento autorizadas por la ley para brindar liquidez a los actores de sector salud, de acuerdo con la disponibilidad presupuestal.</t>
  </si>
  <si>
    <t>Operaciones de financiamiento del sistema de salud autorizadas</t>
  </si>
  <si>
    <t>Informe de ejecución de los recursos presupuestados en la vigencia 2024</t>
  </si>
  <si>
    <t>Bases PND: La alineación de necesidades de financiamiento, acorde con el ciclo presupuestal, con la planeación y estimación de las necesidades en salud, en todos los ámbitos del Sistema.</t>
  </si>
  <si>
    <t>Gestionar operaciones de fortalecimiento financiero requeridas</t>
  </si>
  <si>
    <t>Tramitar la solicitudes necesarias para coadyuvar la financiación de las operaciones de financiamiento y realizar el informe dando cuenta de las mismas.</t>
  </si>
  <si>
    <t>Actos administrativos, peticiones, memorandos, oficios  que soporten las operaciones e informe de las actividades realizadas.</t>
  </si>
  <si>
    <t>Cesar Andres Jimenez Valencia</t>
  </si>
  <si>
    <t>Erika Lucia Mora Trujillo
Gedeon Diaz Guarnizo</t>
  </si>
  <si>
    <t>Dirección de liquidaciones y Garantías, Dirección de Gestión de Recursos Financieros de la Salud, Oficina Asesora Jurídica y Dirección General.</t>
  </si>
  <si>
    <t xml:space="preserve">2. Gestión presupuestal y eficiencia del gasto público 
</t>
  </si>
  <si>
    <t xml:space="preserve">4. Integridad 
</t>
  </si>
  <si>
    <t xml:space="preserve">18. Compras y Contratación Pública 
</t>
  </si>
  <si>
    <t>2. Plan Anual de Adquisiciones</t>
  </si>
  <si>
    <t>OFAS - Operaciones de fortalecimiento financiero para actores del Sistema de Salud</t>
  </si>
  <si>
    <t xml:space="preserve">Fortalecer el mecanismo del giro directo  a toda la red de prestadores y proveedores del sistema de salud hasta llegar a ser el pagador único con el fin de contribuir al flujo de recursos de manera oportuna </t>
  </si>
  <si>
    <t>Mecanismo de giro directo fortalecido</t>
  </si>
  <si>
    <t>Herramienta tecnológica para la programación y ejecución  de giro directo (Régimen Contributivo y Subsidiado) - Fase I_A</t>
  </si>
  <si>
    <t>Articulo 150 PND. Giro directo por parte de la ADRES  de los recursos de la UPC </t>
  </si>
  <si>
    <t>Bases PND: El fortalecimiento del sistema de pago, la restitución de recursos, la auditoría y la rendición de cuentas de los recursos de salud, con transparencia e integridad, garantizando el seguimiento en tiempo real, la continuidad y ampliación de la capacidad de giro directo de los recursos a los prestadores de servicios de salud, así como, el fortalecimiento de los sistemas de administración y seguimiento de los recursos por parte de la ADRES.</t>
  </si>
  <si>
    <t>Aprobación del paso a producción</t>
  </si>
  <si>
    <t>Paso a producción de la herramienta tecnológica para la programación y ejecución  de giro directo  en el régimen Contributivo y Subsidiado</t>
  </si>
  <si>
    <t>Acta del paso a producción de la fase I_A del aplicativo con la aprobación de los actores involucrados.</t>
  </si>
  <si>
    <t>Gina Paola Diaz Angulo</t>
  </si>
  <si>
    <t>Carlos Castro
Adriana Morales
Omar Alejandro Gomez Rocha
Juan Carlos Girón Sanabria
Carlos Jaramillo
Juan Carlos Escobar Baquero</t>
  </si>
  <si>
    <t>Dirección de Liquidaciones y Garantías
Dirección de Gestión de Tecnologías de la Información y las Comunicaciones</t>
  </si>
  <si>
    <t>VALR - Validación, liquidación y reconocimiento</t>
  </si>
  <si>
    <t>Realizar despliegue en el ambiente productivo de la herramienta tecnológica</t>
  </si>
  <si>
    <t>Llevar a cabo el despliegue conforme al procedimiento del control y gestión de cambios que tiene implementado la DGTIC de la herramienta tecnológica para la programación y ejecución  de giro directo (Régimen Contributivo y Subsidiado) - Fase I_A</t>
  </si>
  <si>
    <t>Herramienta tecnológica para la programación y ejecución  de giro directo (Régimen Contributivo y Subsidiado) - Fase I_A en ambiente de producción</t>
  </si>
  <si>
    <t>Actualización de procedimientos asociados a la programación y ejecución de giro directo de los regímenes subsidiado y contributivo</t>
  </si>
  <si>
    <t>Actualización y/o creación de procedimientos asociados a la programación y ejecución de giro directo de los regímenes subsidiado y contributivo</t>
  </si>
  <si>
    <t xml:space="preserve">Procedimientos creados y/o actualizados </t>
  </si>
  <si>
    <t>Carlos Castro
Adriana Morales
Omar Alejandro Gomez Rocha
Juan Carlos Girón Sanabria</t>
  </si>
  <si>
    <t xml:space="preserve">Seguimiento a la información de giro directo (Régimen Contributivo y Subsidiado) - Fase I_B  </t>
  </si>
  <si>
    <t>Paso a producción del seguimiento a la información de giro directo para el régimen Contributivo y Subsidiado</t>
  </si>
  <si>
    <t>Acta del paso a producción de la fase I_B del aplicativo con la aprobación de los actores involucrados.</t>
  </si>
  <si>
    <t>Juan Carlos Girón Sanabria</t>
  </si>
  <si>
    <t>Carlos Castro
Adriana Morales
Omar Alejandro Gomez Rocha
Carlos Jaramillo
Juan Carlos Escobar Baquero
Gina Paola Diaz Angulo</t>
  </si>
  <si>
    <t xml:space="preserve">Llevar a cabo el despliegue conforme al procedimiento del control y gestión de cambios que tiene implementado la DGTIC para la herramienta tecnológica de seguimiento a la información de giro directo (Régimen Contributivo y Subsidiado) - Fase I_B  </t>
  </si>
  <si>
    <t>Seguimiento a la información de giro directo (Régimen Contributivo y Subsidiado) - Fase I_B   en ambiente de producción</t>
  </si>
  <si>
    <t>Reflejar información contable precisa y oportuna I cuatrimestre</t>
  </si>
  <si>
    <t>Desplegar las acciones necesarias para la generación oportuna y precisa de estados financieros, teniendo en cuenta los plazos establecidos, la claridad, transparencia y confiabilidad de los mismos.</t>
  </si>
  <si>
    <t xml:space="preserve">EE.FF con corte a abril de 2024.
</t>
  </si>
  <si>
    <t>Maria Margarita Bravo</t>
  </si>
  <si>
    <t>Dirección de Gestión de Recursos Financieros de la Salud</t>
  </si>
  <si>
    <t>Dirección General</t>
  </si>
  <si>
    <t>146
147
149
150
155
167
168
169
170</t>
  </si>
  <si>
    <t>GEPR - Gestión y Pago de Recursos</t>
  </si>
  <si>
    <t>Realizar seguimiento preciso y flexible del presupuesto que nos habilite para reaccionar eficientemente ante diferentes adversidades de liquidez I cuatrimestre</t>
  </si>
  <si>
    <t>Realizar el seguimiento preciso y detallado al presupuesto de la URA, que le permita a la ADRES anticipar y reaccionar de manera ágil ante posibles riesgos de liquidez y que garantice solidez y estabilidad del flujo de los recursos de la salud en cualquier escenario que este al alcance de la entidad.</t>
  </si>
  <si>
    <t>Tablero de seguimiento a las ejecuciones presupuestales con corte a abril de 2024.
Ejecuciones presupuestales mensuales de enero a abril de 2024
Informes de gestión de enero a abril de 2024</t>
  </si>
  <si>
    <t>Luz Ines Arboleda</t>
  </si>
  <si>
    <t>156
171
173</t>
  </si>
  <si>
    <t>Identificar de manera clara, precisa y eficiente el recaudo de los recursos de la URA I cuatrimestre</t>
  </si>
  <si>
    <t>Desplegar las acciones necesaria que se focalicen en llevar a cabo una identificación minuciosa y precisa del recaudo, a través procesos eficientes que garanticen la precisión y transparencia en la gestión financiera. Adicional , lograr a través de un análisis detallado de los flujos de ingresos identificar oportunidades de mejora y fortalecer la seguridad financiera de los recursos de la URA.</t>
  </si>
  <si>
    <t xml:space="preserve">Tablero de seguimiento al recaudo de los recursos de la URA con corte a abril de 2024.
Informes mensuales de recaudo de enero hasta abril de 2024.
Informe trimestral de recaudo </t>
  </si>
  <si>
    <t>Camilo Andres Cely</t>
  </si>
  <si>
    <t>151
152
154
163
172</t>
  </si>
  <si>
    <t>RIFU - Recaudo e identificación de fuentes</t>
  </si>
  <si>
    <t>Realizar los giros de manera eficiente, precisa y oportuna, garantizando la gestión óptima de los compromisos financieros de la URA I cuatrimestre</t>
  </si>
  <si>
    <t>Desplegar las acciones necesarias para la ejecución de pagos de manera eficiente y precisa, asegurando el cumplimiento de compromisos financieros de la URA.</t>
  </si>
  <si>
    <t>Tablero de seguimiento a los giros con corte a abril de 2024.
Comprobantes de giro de los diferentes procesos de enero de 2024 a abril de 2024.
Seguimiento a ordenaciones de gasto contra el giro desde enero hasta abril de 2024.</t>
  </si>
  <si>
    <t>Rafael Guillermo Anaya Santrich</t>
  </si>
  <si>
    <t>148
158
159
160
161
164
166</t>
  </si>
  <si>
    <t>Reflejar información contable precisa y oportuna II cuatrimestre</t>
  </si>
  <si>
    <t xml:space="preserve">EE.FF con corte a agosto de 2024.
</t>
  </si>
  <si>
    <t>146
147
149
150
155
167
169
170</t>
  </si>
  <si>
    <t>Realizar seguimiento preciso y flexible del presupuesto que nos habilite para reaccionar eficientemente ante diferentes adversidades de liquidez Cuatrimestre</t>
  </si>
  <si>
    <t>Tablero de seguimiento a las ejecuciones presupuestales con corte a agosto de 2024.
Ejecuciones presupuestales mensuales de mayo a agosto de 2024
Informes de gestión de mayo a agosto de 2024</t>
  </si>
  <si>
    <t>Identificar de manera clara, precisa y eficiente el recaudo de los recursos de la URA Cuatrimestre</t>
  </si>
  <si>
    <t xml:space="preserve">Tablero de seguimiento al recaudo de los recursos de la URA con corte a agosto de 2024.
Informes mensuales de recaudo de mayo hasta agosto de 2024.
Informe trimestral de recaudo </t>
  </si>
  <si>
    <t>151
152
163
172</t>
  </si>
  <si>
    <t>Realizar los giros de manera eficiente, precisa y oportuna, garantizando la gestión óptima de los compromisos financieros de la URA II cuatrimestre</t>
  </si>
  <si>
    <t>Tablero de seguimiento a los giros con corte a agosto de 2024.
Comprobantes de giro de los diferentes procesos de mayo de 2024 a agosto de 2024.
Seguimiento a ordenaciones de gasto contra el giro desde mayo hasta agosto de 2024.</t>
  </si>
  <si>
    <t xml:space="preserve"> $ 117.344.904</t>
  </si>
  <si>
    <t>148
158
159
160
161
166</t>
  </si>
  <si>
    <t>Reflejar información contable precisa y oportuna III cuatrimestre</t>
  </si>
  <si>
    <t xml:space="preserve">EE.FF con corte a diciembre de 2024.
</t>
  </si>
  <si>
    <t>Realizar seguimiento preciso y flexible del presupuesto que nos habilite para reaccionar eficientemente ante diferentes adversidades de liquidez III cuatrimestre</t>
  </si>
  <si>
    <t>Tablero de seguimiento a las ejecuciones presupuestales con corte a diciembre de 2024.
Ejecuciones presupuestales mensuales de septiembre a diciembre de 2024
Informes de gestión de mayo a diciembre de 2024
Informe de anteproyecto</t>
  </si>
  <si>
    <t>Identificar de manera clara, precisa y eficiente el recaudo de los recursos de la URA III cuatrimestre</t>
  </si>
  <si>
    <t xml:space="preserve">Tablero de seguimiento al recaudo de los recursos de la URA con corte a diciembre de 2024.
Informes mensuales de recaudo de septiembre hasta diciembre de 2024.
Informe trimestral de recaudo </t>
  </si>
  <si>
    <t>Realizar los giros de manera eficiente, precisa y oportuna, garantizando la gestión óptima de los compromisos financieros de la URA III cuatrimestre</t>
  </si>
  <si>
    <t>Tablero de seguimiento a los giros con corte a diciembre de 2024.
Comprobantes de giro de los diferentes procesos de septiembre de 2024 a diciembre de 2024.
Seguimiento a ordenaciones de gasto contra el giro desde mayo hasta diciembre de 2024.</t>
  </si>
  <si>
    <t xml:space="preserve">Herramienta tecnológica para la programación, ejecución y seguimiento de los mecanismos de financiación del SGSSS Fase II
</t>
  </si>
  <si>
    <t>Elaborar documento con especificaciones funcionales del modulo OFAS en el aplicativo de giro directo.</t>
  </si>
  <si>
    <t>Elaborar un documento que contenga las especificaciones funcionales para el desarrollo del modulo de OFAS en el aplicativo de giro directo.</t>
  </si>
  <si>
    <t>Documento con especificaciones funcionales</t>
  </si>
  <si>
    <t>Erika Lucia Mora Trujillo
Juan Carlos Escobar Baquero</t>
  </si>
  <si>
    <t>Elaborar cronograma del proyecto con cada una de las actividades del modulo OFAS.</t>
  </si>
  <si>
    <t>Elaborar un documento que contenga el cronograma del proyecto modulo OFAS.</t>
  </si>
  <si>
    <t>Cronograma del proyecto</t>
  </si>
  <si>
    <t>Erika Lucia Mora Trujillo
Juan Carlos Escobar</t>
  </si>
  <si>
    <t>Desarrollo del MPV del módulo OFAS</t>
  </si>
  <si>
    <t>Llevar a cabo el desarrollo de las historias de usuario definidas y aprobadas para el MPV del módulo OFAS</t>
  </si>
  <si>
    <t>MPV del módulo OFAS en ambiente de pruebas</t>
  </si>
  <si>
    <t>Jorge Eliecer Monrroy</t>
  </si>
  <si>
    <t>257
275
276</t>
  </si>
  <si>
    <t>Realizar pruebas al desarrollo del modulo OFAS desde el punto de vista funcional.</t>
  </si>
  <si>
    <t>Elaborar un documento donde se documenten las pruebas funcionales realizadas.</t>
  </si>
  <si>
    <t>Aprobación de Paso a producción de la herramienta tecnológica para la programación, ejecución y seguimiento de los mecanismos de financiación del SGSSS Fase II</t>
  </si>
  <si>
    <t>Acta del paso a producción de la fase II de la herramienta tecnológica para la programación, ejecución y seguimiento de los mecanismos de financiación del SGSSS</t>
  </si>
  <si>
    <t>Realizar despliegue en el ambiente productivo del MPV del módulo OFAS</t>
  </si>
  <si>
    <t>Llevar a cabo el despliegue conforme al procedimiento del control y gestión de cambios que tiene implementado la DGTIC para el MPV del módulo OFAS</t>
  </si>
  <si>
    <t>MPV del módulo OFAS  en ambiente de producción</t>
  </si>
  <si>
    <t>Elaboración Manual de usuario</t>
  </si>
  <si>
    <t>Manual de usuario elaborado.</t>
  </si>
  <si>
    <t>Erika Lucia Mora Trujillo</t>
  </si>
  <si>
    <t>Herramienta tecnológica para programación y ejecución  de giro directo (Presupuestos Máximos y Recobros) - Fase II</t>
  </si>
  <si>
    <t xml:space="preserve">Solicitar el cronograma del diseño, desarrollo, implementación, pruebas y puesta en producción  de la herramienta tecnológica </t>
  </si>
  <si>
    <t>Dirigir a la DGITC un memorando donde la DOP solicitará el cronograma de trabajo para el diseño, desarrollo, implementación, pruebas y puesta en producción de la herramienta tecnológica  para la vigencia 2024.</t>
  </si>
  <si>
    <t>Memorando radicado ante la  DGTIC</t>
  </si>
  <si>
    <t>Jairo Edison Tirado Martinez</t>
  </si>
  <si>
    <t>Lorena Fabiola Amezquita Becerra
Juan Carlos Escobar Baquero</t>
  </si>
  <si>
    <t>Dirección de Otras Prestaciones
Dirección de Gestión de Tecnologías de la Información y las Comunicaciones</t>
  </si>
  <si>
    <t xml:space="preserve"> Elaborar  actas de reuniones de acuerdo con el cronograma establecido por DGTIC para el desarrollo del proyecto herramienta tecnológica </t>
  </si>
  <si>
    <t>Participar en las reuniones programadas en el cronograma por DGTIC para el desarrollo del proyecto SIA, dando cumplimiento al cronograma establecido para dicho fin.</t>
  </si>
  <si>
    <t xml:space="preserve">Actas de Reunión </t>
  </si>
  <si>
    <t>Dirección de Gestión de Tecnologías de Información y Comunicaciones
Dirección de Otras Prestaciones</t>
  </si>
  <si>
    <t xml:space="preserve">11. Gobierno Digital
</t>
  </si>
  <si>
    <t xml:space="preserve">12. Seguridad digital 
</t>
  </si>
  <si>
    <t>10. Plan Estratégico de Tecnologías de la Información y las Comunicaciones – PETI</t>
  </si>
  <si>
    <t>12. Plan de Seguridad y Privacidad de la Información</t>
  </si>
  <si>
    <t>Desarrollo del MPV de la herramienta tecnológica de giro directo (PM y Recobros) - Fase II</t>
  </si>
  <si>
    <t>Llevar a cabo el desarrollo de las historias de usuario definidas y aprobadas para el MPV de la herramienta tecnológica para programación y ejecución  de giro directo (Presupuestos Máximos y Recobros) - Fase II</t>
  </si>
  <si>
    <t>MPV de la herramienta tecnológica de giro directo (PM y Recobros) - Fase II</t>
  </si>
  <si>
    <t>Aprobar el paso a producción</t>
  </si>
  <si>
    <t>Paso a producción de la herramienta tecnológica para programación y ejecución  de giro directo  de Presupuestos Máximos y Recobros - Fase II</t>
  </si>
  <si>
    <t>Acta del paso a producción de la fase II  de la herramienta tecnológica para programación y ejecución  de giro directo de Presupuestos Máximos y Recobros</t>
  </si>
  <si>
    <t>9. Plan Anticorrupción y de Atención al Ciudadano</t>
  </si>
  <si>
    <t>Mecanismos para mejorar la atención al ciudadano</t>
  </si>
  <si>
    <t>Relacionamiento con el ciudadano</t>
  </si>
  <si>
    <t>Realizar despliegue en el ambiente productivo de la herramienta tecnológica de giro directo (PM y Recobros) - Fase II</t>
  </si>
  <si>
    <t>Llevar a cabo el despliegue conforme al procedimiento del control y gestión de cambios que tiene implementado la DGTIC para el MPV de la herramienta tecnológica para programación y ejecución  de giro directo (Presupuestos Máximos y Recobros) - Fase II</t>
  </si>
  <si>
    <t>MPV de la herramienta tecnológica de giro directo (PM y Recobros) - Fase II  en ambiente de producción</t>
  </si>
  <si>
    <t xml:space="preserve"> Elaborar o ajustar la documentación de las etapas desarrolladas y aprobadas,  si hay lugar a ello de acuerdo con las solicitudes o envío por la DGTIC</t>
  </si>
  <si>
    <t>Ajustar los documentos de acuerdo con la etapa desarrollada si hay lugar a ello</t>
  </si>
  <si>
    <t>Informe Trimestral de la documentación aprobada</t>
  </si>
  <si>
    <t>Dirección de Gestión de Tecnologías de Información y Comunicaciones
Dirección de Otras Prestaciones
Oficina Asesora de Planeación y Control de Riesgos</t>
  </si>
  <si>
    <t xml:space="preserve">14. Gestión del conocimiento y la innovación 
</t>
  </si>
  <si>
    <t>Implementar los mecanismos que contribuyan al saneamiento de los pasivos del sistema de salud</t>
  </si>
  <si>
    <t>Mecanismos de saneamiento de pasivos del sistema de salud implementados</t>
  </si>
  <si>
    <t>Gestión para la consecución de recursos realizada  para el reconocimiento de Pruebas COVID-19 realizadas en el marco de la emergencia sanitaria</t>
  </si>
  <si>
    <t>Artículo 153 PND. Saneamiento definitivo de los pasivos de la Nación con el sector salud.​</t>
  </si>
  <si>
    <t>Bases PND: El saneamiento definitivo de pasivos de la Nación con el sector salud por tecnologías no cubiertas financiadas por la UPC, deudas derivadas de la emergencia sanitaria por COVID 19 y presupuestos máximos.</t>
  </si>
  <si>
    <t>Remitir comunicaciones de solicitud de asignación de recursos</t>
  </si>
  <si>
    <t>Remitir comunicaciones mediante las cuales se solicite al Gobierno Nacional la asignación de recursos que permitan respaldar el proceso de validación, reconocimiento y pago de pruebas COVID -19</t>
  </si>
  <si>
    <t>Comunicaciones de solicitud de asignación de recursos</t>
  </si>
  <si>
    <t xml:space="preserve">Julio Andrés González Godoy </t>
  </si>
  <si>
    <t>Reportes de pruebas COVID-19 en estado validado</t>
  </si>
  <si>
    <t>Realizar validaciones</t>
  </si>
  <si>
    <t>Conforme los recursos asignados realizar el proceso de validación de los reportes efectuados por las EPS, efectuar el reconocimiento y pago y actualizar el estado en el aplicativo</t>
  </si>
  <si>
    <t>Información respecto de reportes en estado procesado</t>
  </si>
  <si>
    <t>Optimizar el proceso de verificación de recobros y reclamaciones</t>
  </si>
  <si>
    <t>Proceso de verificación de recobros y reclamaciones optimizados</t>
  </si>
  <si>
    <t>Actos Administrativos expedidos</t>
  </si>
  <si>
    <t>Director(a) de Otras Prestaciones</t>
  </si>
  <si>
    <t>Articulo 152 PND. Modificaciones a los procesos de recobro, reclamaciones y reconocimiento y giro de recursos de aseguramiento en salud </t>
  </si>
  <si>
    <t>1, Proyectar la propuesta de los  Actos Administrativos que reglamentan la operación de la Administradora de los Recursos del Sistema General de Seguridad Social en Salud -ADRES</t>
  </si>
  <si>
    <t>Realizar la propuesta de la normatividad que reglamenta los actos administrativos.</t>
  </si>
  <si>
    <t xml:space="preserve">Proyecto de Actos Administrativos </t>
  </si>
  <si>
    <t xml:space="preserve">Camilo Andres Plazas Veloza
</t>
  </si>
  <si>
    <t xml:space="preserve">Wilson Rubiel Velasquez Castañeda
Lorena Fabiola Amezquita Becerra
Luisa Fernanda Diaz
Maria Isabel Salgado Cardona
Heidy Parra
Rena Lisag Morales Hernandez
</t>
  </si>
  <si>
    <t>Dirección General
Dirección de Gestión de Recursos Financieros de la Salud
Oficina Asesora Jurídica.</t>
  </si>
  <si>
    <t xml:space="preserve">9. Racionalización de trámites 
</t>
  </si>
  <si>
    <t xml:space="preserve">5. Transparencia, acceso a la información pública y lucha contra la corrupción 
</t>
  </si>
  <si>
    <t xml:space="preserve">8. Participación ciudadana en la gestión pública 
</t>
  </si>
  <si>
    <t>Mecanismos para la transparencia y acceso a la Información</t>
  </si>
  <si>
    <t>Lineamientos de Transparencia Activa</t>
  </si>
  <si>
    <t>VALR - Validación, liquidación y reconocimiento
VERS-Verificaciones al reconocimiento de los recursos del Sistema de Salud</t>
  </si>
  <si>
    <t xml:space="preserve">2, Remitir a la Oficina Asesora Jurídica la proyección de los actos administrativos para su revisión y aprobación </t>
  </si>
  <si>
    <t>Enviar a la Oficina Asesora Jurídica los proyectos de los Actos Administrativos para su respectiva revisión y aprobación.</t>
  </si>
  <si>
    <t>Proyecto de Actos Administrativos con visto bueno de la OAJ</t>
  </si>
  <si>
    <t>Racionalización de trámites</t>
  </si>
  <si>
    <t>Consulta y Divulgación</t>
  </si>
  <si>
    <t>3, Expedir los Actos Administrativos que reglamentan la operación de la Administradora de los Recursos del Sistema General de Seguridad Social en Salud -ADRES</t>
  </si>
  <si>
    <t>Emitir lineamientos que reglamentan la operación de la ADRES mediante Resoluciones, Circulares.</t>
  </si>
  <si>
    <t xml:space="preserve">Actos Administrativos Publicados </t>
  </si>
  <si>
    <t>Herramienta tecnológica (Sistema Integrado de Auditoría - SIA) implementada</t>
  </si>
  <si>
    <t xml:space="preserve">1. Solicitar el cronograma del diseño, desarrollo, implementación, pruebas y puesta en producción  del SIA </t>
  </si>
  <si>
    <t xml:space="preserve">Dirigir a la DGITC un memorando donde la DOP solicitará el cronograma de trabajo para el diseño, desarrollo, implementación, pruebas y puesta en producción del SIA para la vigencia 2024.
</t>
  </si>
  <si>
    <t xml:space="preserve">Henry Cepeda </t>
  </si>
  <si>
    <t>11. Plan de Tratamiento de Riesgos de Seguridad y Privacidad de la Información</t>
  </si>
  <si>
    <t>VALR - Validación, liquidación y reconocimiento
VERS-Verificaciones al reconocimiento de recursos del Sistema de Salud.</t>
  </si>
  <si>
    <t>2.  Expedir memorando mensuales solicitando informes de avance del proyecto SIA a DGTIC con copia a la Dirección General, Planeación, Control Interno y Supervisor del Contrato.</t>
  </si>
  <si>
    <t xml:space="preserve">Solicitar mediante memorando dirigido a DGTIC el avance mensual del SIA de acuerdo con el cronograma establecido para tal fin.
</t>
  </si>
  <si>
    <t>Memorando de solicitud mensual del avance del SIA</t>
  </si>
  <si>
    <t>Dirección de Gestión de Tecnologías de Información y Comunicaciones
Dirección General
Oficina Asesora de Planeación y Control de Riesgo.
Oficina de Control Interno.</t>
  </si>
  <si>
    <t xml:space="preserve">16. Seguimiento y evaluación de desempeño institucional 
</t>
  </si>
  <si>
    <t xml:space="preserve">3. Elaborar  actas de reuniones de acuerdo con el cronograma establecido por DGTIC para el desarrollo del proyecto SIA. </t>
  </si>
  <si>
    <t>Actas  de reunión</t>
  </si>
  <si>
    <t>4. Elaborar o ajustar la documentación de las etapas desarrolladas y aprobadas,  si hay lugar a ello de acuerdo con las solicitudes o envío por la DGTIC.</t>
  </si>
  <si>
    <t>Elaborar y ajustar los documentos de acuerdo con la etapa desarrollada si hay lugar a ello.</t>
  </si>
  <si>
    <t xml:space="preserve">Documentos elaborados o ajustados de acuerdo con la etapa de desarrollo.
Informe Trimestral de la documentación aprobada </t>
  </si>
  <si>
    <t>5. Elaborar el Informe del resultado de las pruebas generado en la etapa correspondiente.</t>
  </si>
  <si>
    <t>Elaborar un informe para:
Validar el cumplimiento de los requisitos de acuerdo a las necesidades funcionales de la DOP.
 Aprobar el desarrollo y dar paso a producción para ejecución de piloto, en el evento del éxito de las pruebas,
 Acompañar a DGTIC durante el periodo de estabilización del aplicativo.</t>
  </si>
  <si>
    <t xml:space="preserve">Informe de resultado de las pruebas generado </t>
  </si>
  <si>
    <t>6. Expedir memorando solicitando ajustes al desarrollo de acuerdo a los cambios normativos que se puedan presentar con impacto a corto, mediano y largo plazo, cuando aplique.</t>
  </si>
  <si>
    <t>Elevar solicitudes relacionados con el cambio en los requisitos funcionales, siempre y cuando se presenten cambios normativos de aplicación a corto, mediano y largo plazo, que tengan un impacto en los requisitos funcionales  establecidos. (Por cuanto los cambios normativos se encuentran fuera del control de la ADRES).</t>
  </si>
  <si>
    <t>Memorando cuando aplique sobre reporte de ajustes con impacto de corto, mediano y largo plazo.</t>
  </si>
  <si>
    <t>Realizar el desarrollo del SIA fase I</t>
  </si>
  <si>
    <t>Realizar análisis diseño, desarrollo y pruebas unitarias del desarrollo del SIA definido en fase I</t>
  </si>
  <si>
    <t>Desarrollo en pruebas</t>
  </si>
  <si>
    <t xml:space="preserve">Juan Carlos Escobar Baquero </t>
  </si>
  <si>
    <t>Sandra Rodriguez</t>
  </si>
  <si>
    <t>Documentación actualizada de acuerdo con los actos administrativos expedidos y la herramienta tecnológica implementada</t>
  </si>
  <si>
    <t>1. Priorizar los procedimientos de la DOP que requieren actualización</t>
  </si>
  <si>
    <t xml:space="preserve">Revisar de manera articulada con los coordinadores de los grupos GIVAC, GIVRA y GIGR los procedimientos de la DOP y priorizar los que requieran actualización por cambio en actividades y/o en la normatividad. </t>
  </si>
  <si>
    <t xml:space="preserve"> Inventario de necesidades de actualización documental correspondientes a los procesos de VALR_VERS (30/05/2024)</t>
  </si>
  <si>
    <t>Alcira Yanneth Malagón Muñoz</t>
  </si>
  <si>
    <t xml:space="preserve">Camilo Andres Plazas Veloza
Lorena Fabiola Amezquita Becerra
Wilson Rubiel Velasquez Castañeda
</t>
  </si>
  <si>
    <t xml:space="preserve">2. Actualizar procedimientos de la DOP  
</t>
  </si>
  <si>
    <t xml:space="preserve">Realizar mesas de trabajo con los equipos responsables de la ejecución de los procedimientos, para proceder con la actualización y aprobación. </t>
  </si>
  <si>
    <t>Procedimientos actualizados y ajustados a la normatividad actual</t>
  </si>
  <si>
    <t xml:space="preserve">10.Gestión documental 
</t>
  </si>
  <si>
    <t xml:space="preserve">3. Socializar y divulgar los procedimientos de la DOP  
</t>
  </si>
  <si>
    <t>Articular con los coordinadores y sus equipos de  trabajo la socialización y divulgación de los procedimientos de la DOP ajustados.</t>
  </si>
  <si>
    <t>Listados de Asistencia o grabaciones por teams.</t>
  </si>
  <si>
    <t>Desarrollo Organizacional</t>
  </si>
  <si>
    <t>DO1. Fortalecer el desempeño institucional mediante el rediseño organizacional, la Gestión del Talento Humano y la Gestión del Conocimiento con el fin mejorar la eficiencia y  calidad en la prestación de los servicios y contribuir al cumplimiento de las metas, objetivos y misión de la entidad.</t>
  </si>
  <si>
    <t>Fortalecer la cultura del control en la ADRES, asegurando la integridad, cumplimiento normativo y gestión eficaz de riesgos promoviendo la mejora continua.</t>
  </si>
  <si>
    <t>Cultura de control fortalecida</t>
  </si>
  <si>
    <t>Informe de Programa de Aseguramiento de la Calidad</t>
  </si>
  <si>
    <t xml:space="preserve">Jefe Oficina de Control Interno </t>
  </si>
  <si>
    <t>Efectuar  auditorias de campo en el territorio a las IPS públicas y privadas en temas relacionados con el proceso de reclamaciones.</t>
  </si>
  <si>
    <t xml:space="preserve">Realizar  diez (10) auditorias de campo a las IPS públicas y privadas en los territorios </t>
  </si>
  <si>
    <t xml:space="preserve">informe de resultado de las auditorias </t>
  </si>
  <si>
    <t>Efrain Meneses</t>
  </si>
  <si>
    <t xml:space="preserve">19. Control interno </t>
  </si>
  <si>
    <t>Diseñar una propuesta de restructuración del Modelo de Auditoria para implementar a partir del 2025.</t>
  </si>
  <si>
    <t>Revisar el proceso actual de la auditoria de recobros y reclamaciones para estructurar un nuevo modelo de auditoria.</t>
  </si>
  <si>
    <t>Documento de propuesta del nuevo  modelo de auditoria</t>
  </si>
  <si>
    <t xml:space="preserve">17. Mejora normativa
</t>
  </si>
  <si>
    <t>Cumplimiento del Plan Anual de Auditorías de la vigencia</t>
  </si>
  <si>
    <t xml:space="preserve">	Ejecutar seguimiento mensual al cumplimiento del Plan Anual de Auditorías de la vigencia.</t>
  </si>
  <si>
    <t>Acta de Reunión Mensual
Grabación TEAM</t>
  </si>
  <si>
    <t>Lizeth Lamprea Méndez</t>
  </si>
  <si>
    <t>Orlando Sabogal
Carlos Nova
Cesar Sopo</t>
  </si>
  <si>
    <t>180, 181,  182</t>
  </si>
  <si>
    <t>CEGE - Control y Evaluación de la Gestión</t>
  </si>
  <si>
    <t>Realizar análisis de Encuestas de Percepción</t>
  </si>
  <si>
    <t>Consolidación y Análisis de Encuestas de Percepción diligenciadas por los auditados</t>
  </si>
  <si>
    <t>Consolidado y Análisis de Resultados de Encuestas de Percepción</t>
  </si>
  <si>
    <t xml:space="preserve">3. Talento humano 
</t>
  </si>
  <si>
    <t>Realizar análisis de Listas de Aseguramiento de Calidad</t>
  </si>
  <si>
    <t>Consolidación y Análisis de Resultados de Listas de Aseguramiento de la Calidad</t>
  </si>
  <si>
    <t>Recomendaciones a Auditores</t>
  </si>
  <si>
    <t>Presentar del Informe Preliminar  Programa de Aseguramiento de la Calidad</t>
  </si>
  <si>
    <t>Validar la calidad y consistencia de la información recopilada y emitir informe anual de Control Interno dirigido a Ministro de Salud y Director de la ADRES.</t>
  </si>
  <si>
    <t xml:space="preserve">Informe Preliminar Programa de Aseguramiento de la Calidad </t>
  </si>
  <si>
    <t xml:space="preserve">
Orlando Sabogal
Carlos Nova
Cesar Sopo</t>
  </si>
  <si>
    <t>Establecer la metodología para la revisión por la Dirección</t>
  </si>
  <si>
    <t>Establecer la metodología para la revisión por la Dirección de todos los subsistemas que confirman el SIGI</t>
  </si>
  <si>
    <t>Metodología actualizada</t>
  </si>
  <si>
    <t>Norela Briceño Bohorquez</t>
  </si>
  <si>
    <t>15. Plan Fortalecimiento del SIGI</t>
  </si>
  <si>
    <t>Socializar la metodología para aprobación</t>
  </si>
  <si>
    <t>Socializar el procedimiento para aprobación</t>
  </si>
  <si>
    <t>Metodología propuesta socializada</t>
  </si>
  <si>
    <t>Hugo Prada Lozada</t>
  </si>
  <si>
    <t>Director General
Asesores del Director
Norela Briceño Bohorquez</t>
  </si>
  <si>
    <t xml:space="preserve">Informe Ejecutivo Anual Oficina de Control Interno </t>
  </si>
  <si>
    <t xml:space="preserve">Formular el Plan Anticorrupción y de Atención al Ciudadano </t>
  </si>
  <si>
    <t>Consolidar y formular el PAAC acorde a los lineamientos de la Función Publica y publicar en el menú de transparencia acorde a los plazos establecidos</t>
  </si>
  <si>
    <t>PAAC 2024 publicado</t>
  </si>
  <si>
    <t>DIES - Direccionamiento Estratégico</t>
  </si>
  <si>
    <t xml:space="preserve">Realizar seguimiento y reporte Plan Anticorrupción y de Atención al Ciudadano </t>
  </si>
  <si>
    <t>Realizar seguimiento cuatrimestral, consolidar reporte de avances del PAAC y publicar en Transparencia</t>
  </si>
  <si>
    <t>Informes de seguimiento cuatrimestral</t>
  </si>
  <si>
    <t>Fernando Velásquez</t>
  </si>
  <si>
    <t>Monitoreo del Acceso a la Información Pública</t>
  </si>
  <si>
    <t>Recopilación y Validación de Datos</t>
  </si>
  <si>
    <t>Recopilar información de todos los informes de auditoria emitidos por la Oficina de Control Interno durante la vigencia anterior. (Hallazgos - conclusiones - Recomendaciones)</t>
  </si>
  <si>
    <t>Informe Preliminar Anual de Control Interno</t>
  </si>
  <si>
    <t xml:space="preserve">Emitir Informe Ejecutivo Anual Oficina de Control Interno </t>
  </si>
  <si>
    <t>Informe Ejecutivo Anual de Control Interno</t>
  </si>
  <si>
    <t>Orlando Sabogal Sierra
Carlos Alberto Nova Mendoza</t>
  </si>
  <si>
    <t>Memorias Técnicas de Capacitación y apropiación del Control (Memorias, grabaciones, asistencia)</t>
  </si>
  <si>
    <t>Capacitar funcionarios en temas del SCI- 1 Semestre 2024</t>
  </si>
  <si>
    <t>Realizar capacitación al interior de la Entidad, relacionada con el fortalecimiento del Sistema de Control Interno durante el 1 semestre de 2024</t>
  </si>
  <si>
    <t>Memorias, grabaciones, asistencia</t>
  </si>
  <si>
    <t xml:space="preserve">
Orlando Sabogal Sierra
Carlos Alberto Nova Mendoza</t>
  </si>
  <si>
    <t>Todas las dependencias</t>
  </si>
  <si>
    <t>6. Plan Institucional de Capacitación</t>
  </si>
  <si>
    <t>Capacitar funcionarios en temas del SCI- 2 Semestre 2024</t>
  </si>
  <si>
    <t>Realizar capacitación al interior de la Entidad, relacionada con el fortalecimiento del Sistema de Control Interno durante el 2 semestre de 2024</t>
  </si>
  <si>
    <t>Grupos de Valor</t>
  </si>
  <si>
    <t>GI1: Posicionar a la ADRES frente a los grupos de valor y de interés con reconocimiento nacional y como referente internacional por su eficiencia y transparencia en el manejo de los recursos de la salud, mediante el fortalecimiento y ampliación de instrumentos, medios y canales de participación y la producción de información con valor sobre el gasto en salud para la toma de decisiones del sector, que permita aumentar su confianza y credibilidad en la Entidad</t>
  </si>
  <si>
    <t>Lenguaje Incluyente:
Desarrollar acciones que faciliten el acceso a la información en un lenguaje claro e incluyente
​</t>
  </si>
  <si>
    <t>Información en lenguaje claro e incluyente</t>
  </si>
  <si>
    <t>Información en lenguas nativas colombianas (Creole, Palenquero, Romaní, Wayuunaiki y Nasa Yuwe) y lengua de señas publicada en la página web y en redes sociales</t>
  </si>
  <si>
    <t>Gestionar acciones tendientes para la contratación de la traducción de lenguas nativas colombianas</t>
  </si>
  <si>
    <t xml:space="preserve"> Adelantar estudios previos para la inclusión de información en la página Web en lenguas nativas indígenas e implementar en página web de la entidad (Desarrollar acciones que faciliten el acceso a la información en un lenguaje claro e incluyente)</t>
  </si>
  <si>
    <t>Estudios previos elaborados</t>
  </si>
  <si>
    <t>Martha Ligia Serna Pulido</t>
  </si>
  <si>
    <t>Luz Marina Alarcón Ramirez</t>
  </si>
  <si>
    <t>ID_213</t>
  </si>
  <si>
    <t xml:space="preserve">7. Servicio al ciudadano 
</t>
  </si>
  <si>
    <t>Criterio diferencial de accesibilidad</t>
  </si>
  <si>
    <t>GSCI - Gestión de Servicio al Ciudadano</t>
  </si>
  <si>
    <t>Implementar y socializar en la pagina WEB y redes sociales lo correspondiente a la traducción de LN</t>
  </si>
  <si>
    <t>Coordinar con las áreas responsables de la publicación de la información de lenguas nativas colombianas</t>
  </si>
  <si>
    <t>Piezas elaboradas y socializadas en la página web de la entidad</t>
  </si>
  <si>
    <t xml:space="preserve">Diseñar y publicar los contenidos en lenguas nativas colombianas. 
</t>
  </si>
  <si>
    <t xml:space="preserve">Diseñar y publicar los contenidos ya traducidos a lenguas nativas
</t>
  </si>
  <si>
    <t xml:space="preserve">Contenidos en lenguas nativas publicados en los canales de comunicación de la ADRES
</t>
  </si>
  <si>
    <t>Carlos Obregon Gonzalez</t>
  </si>
  <si>
    <t>Equipo comunicaciones</t>
  </si>
  <si>
    <t>Dirección General_Equipo Comunicaciones</t>
  </si>
  <si>
    <t>319,320,321,322,323,324,325,326,327,328,329,330,252</t>
  </si>
  <si>
    <t>GECO - Gestión de Comunicaciones</t>
  </si>
  <si>
    <t>Fortalecer el relacionamiento con los grupos de valor e interés</t>
  </si>
  <si>
    <t>Relacionamiento con los grupos de valor e interés fortalecido</t>
  </si>
  <si>
    <t>Informe ejecutivo con los resultados y análisis de las encuestas</t>
  </si>
  <si>
    <t>Servicio de gestión de peticiones, quejas, reclamos y denuncias</t>
  </si>
  <si>
    <t>Elaborar informes cómo vamos en gestión de PQRSD I Trimestre</t>
  </si>
  <si>
    <t xml:space="preserve">Desarrollar en el I trimestre el informe de gestión de PQRSD a funcionarios y contratistas </t>
  </si>
  <si>
    <t>Informe de Gestión PQRSD I Trimestre</t>
  </si>
  <si>
    <t>Elaborar informes cómo vamos en gestión de PQRSD II Trimestre</t>
  </si>
  <si>
    <t xml:space="preserve">Desarrollar en el II trimestre el informe de gestión de PQRSD a funcionarios y contratistas </t>
  </si>
  <si>
    <t>Informe de Gestión PQRSD II Trimestre</t>
  </si>
  <si>
    <t>Elaborar informes cómo vamos en gestión de PQRSD III Trimestre</t>
  </si>
  <si>
    <t xml:space="preserve">Desarrollar en el III trimestre el informe de gestión de PQRSD a funcionarios y contratistas </t>
  </si>
  <si>
    <t>Informe de Gestión PQRSD III Trimestre</t>
  </si>
  <si>
    <t>Director(a) Administrativo(a) y Financiero(a)</t>
  </si>
  <si>
    <t>Elaborar los reportes de los resultados de las encuestas y socializarlos en la entidad I Trimestre</t>
  </si>
  <si>
    <t xml:space="preserve">Elaborar y socializar a las áreas de la entidad que correspondan los resultados obtenidos en las encuestas de percepción y satisfacción </t>
  </si>
  <si>
    <t>Reportes elaborados y socializados I Trimestre</t>
  </si>
  <si>
    <t>Seguimiento</t>
  </si>
  <si>
    <t>Elaborar los reportes de los resultados de las encuestas y socializarlos en la entidad II Trimestre</t>
  </si>
  <si>
    <t>Reportes elaborados y socializados II Trimestre</t>
  </si>
  <si>
    <t>Elaborar los reportes de los resultados de las encuestas y socializarlos en la entidad III Trimestre</t>
  </si>
  <si>
    <t>Realizar priorización de Grupos de Valor y de Interés y definir acciones</t>
  </si>
  <si>
    <t>Priorizar los Grupos de Valor de Interés de la ADRES con base en la caracterización actualizada y definir acciones a implementar para su posicionamiento</t>
  </si>
  <si>
    <t>Documento con Grupos de valor priorizados y definición de las acciones a implementar para su posicionamiento</t>
  </si>
  <si>
    <t>Diego Jaimes</t>
  </si>
  <si>
    <t>Implementar las acciones para los grupos de valor e interés</t>
  </si>
  <si>
    <t xml:space="preserve">Implementar acciones para cada uno de los grupos de valor priorizados </t>
  </si>
  <si>
    <t>Informe trimestral de implementación de acciones a grupos de valor</t>
  </si>
  <si>
    <t>Realizar Encuentro nacional e internacional sobre salud</t>
  </si>
  <si>
    <t>Coordinar la realización de un evento que contribuya con el posicionamiento  de la ADRES nacional e internacionalmente</t>
  </si>
  <si>
    <t>Memorias del evento</t>
  </si>
  <si>
    <t>GECO - Gestión de Comunicaciones
Gestión de Servicio al Ciudadano</t>
  </si>
  <si>
    <t>Estrategias con contenido multimedia y/o notas de prensa elaboradas</t>
  </si>
  <si>
    <t>Elaborar la Estrategia de Rendición de Cuentas y participación Ciudadana</t>
  </si>
  <si>
    <t>Elaborar la Estrategia de Rendición de Cuentas y Participación Ciudadana articulada con las áreas responsables de la entidad</t>
  </si>
  <si>
    <t>Estrategia de Rendición Cuentas y Participación Ciudadana elaborada</t>
  </si>
  <si>
    <t>Lina Jimena Ocampo Arias</t>
  </si>
  <si>
    <t>30/03/02024</t>
  </si>
  <si>
    <t>Rendición de cuentas</t>
  </si>
  <si>
    <t>Diálogo de doble vía con la ciudadanía y sus organizaciones</t>
  </si>
  <si>
    <t>Elaborar el Cronograma Audiencia Pública de Rendición de Cuentas</t>
  </si>
  <si>
    <t>Elaborar Cronograma para realizar la Audiencia Pública de Rendición de Cuentas de acuerdo con las fechas definidas por la Dirección General</t>
  </si>
  <si>
    <t>Cronograma Estrategia de Rendición cuentas 2023 - 2024 elaborado</t>
  </si>
  <si>
    <t>Consolidar Informe Rendición de Cuentas</t>
  </si>
  <si>
    <t>Coordinar y consolidar el informe de rendición de cuentas 2023 - 2024</t>
  </si>
  <si>
    <t>Informe de la Rendición de Cuentas 2023- 2024 consolidado</t>
  </si>
  <si>
    <t>Diseñar estrategia multimedia</t>
  </si>
  <si>
    <t xml:space="preserve">Diseñar la estrategia de contenido multimedia y/o notas de prensa </t>
  </si>
  <si>
    <t>Documento estrategia multimedia</t>
  </si>
  <si>
    <t>Implementar estrategia multimedia</t>
  </si>
  <si>
    <t xml:space="preserve">Implementar Estrategia de Contenidos multimedia y/o notas de Prensa </t>
  </si>
  <si>
    <t>Notas de prensa, videos, piezas comunicativas,</t>
  </si>
  <si>
    <t xml:space="preserve">Estrategias con contenido multimedia y/o notas de prensa elaboradas
</t>
  </si>
  <si>
    <t>Estructurar contenidos Submenú "Colaboración e innovación abierta"</t>
  </si>
  <si>
    <t>Estructurar y articular con las áreas involucradas, los contenidos del submenú "Colaboración e Innovación abierta" del Menú Participa, acorde a los lineamientos de la resolución 1519 de 2020 de MinTic</t>
  </si>
  <si>
    <t>Submenú "Colaboración e Innovación abierta" del Menú Participa con contenidos acorde a la Resolución 1519 de 2020</t>
  </si>
  <si>
    <t>Alvaro Serrano</t>
  </si>
  <si>
    <t>Generar una
 cultura que 
permita apalancar el desarrollo del talento humano y la transformación organizacional de la ADRES</t>
  </si>
  <si>
    <t>Cultura organizacional desarrollada</t>
  </si>
  <si>
    <t>Estrategia de Cultura Organizacional desarrollada</t>
  </si>
  <si>
    <t>Generar reportes semanales gestión de PQRSD socializar resultados I Semestre</t>
  </si>
  <si>
    <t xml:space="preserve">Remitir semanalmente estado gestión PQRSD dependencias realizar recomendaciones y compromisos del primer semestre </t>
  </si>
  <si>
    <t>Reporte semanal Gestión PQRSD elaborado y socializado 1er semestre</t>
  </si>
  <si>
    <t>ID_238</t>
  </si>
  <si>
    <t>Monitoreo y Revisión</t>
  </si>
  <si>
    <t>Generar reportes semanales gestión de PQRSD socializar resultados II Semestre</t>
  </si>
  <si>
    <t>Remitir semanalmente estado gestión PQRSD dependencias realizar recomendaciones y compromisos del segundo semestre</t>
  </si>
  <si>
    <t>Reporte semanal Gestión PQRSD elaborado y socializado 2do semestre</t>
  </si>
  <si>
    <t>Generar una cultura que permita apalancar el desarrollo del talento humano y la transformación organizacional de la ADRES</t>
  </si>
  <si>
    <t>Formular pilares de la estrategia de cultura organizacional</t>
  </si>
  <si>
    <t>Formular pilares de la Estrategia de Cultura  Organizacional en la entidad, que incluye cambio organizacional,  partiendo de las directrices impartidas por la Alta Dirección y del rediseño organizacional aprobado</t>
  </si>
  <si>
    <t>Documento Estrategia Cultura Organizacional con lineamientos y directrices dadas por la Alta Dirección</t>
  </si>
  <si>
    <t>Laddy Astrid Giraldo Piedrahita</t>
  </si>
  <si>
    <t>Alicia Judith Benitez Gomez</t>
  </si>
  <si>
    <t>GETH - Gestión Estratégica de Talento Humano</t>
  </si>
  <si>
    <t>Definir el cronograma de la estrategia de cultura organizacional</t>
  </si>
  <si>
    <t>Proyectar cronograma de actividades a realizar para iniciar la primera etapa de la estrategia de cultura organizacional en la entidad</t>
  </si>
  <si>
    <t>Cronograma implementación estrategia cultura organizacional desarrollado</t>
  </si>
  <si>
    <t>Socializar la estrategia de cultura organizacional aprobada para la entidad</t>
  </si>
  <si>
    <t>Realizar socialización a los colaboradores de la ADRES, acerca de la estrategia de cultura organizacional en la entidad, mediante diferentes canales de comunicación.</t>
  </si>
  <si>
    <t>Documento con evidencias de socializaciones realizadas</t>
  </si>
  <si>
    <t>Ejecutar las líneas estratégicas del talento humano planeadas para el primer trimestre</t>
  </si>
  <si>
    <t>Desarrollar las actividades formuladas en los planes institucionales para el fortalecimiento del talento humano y documentar su seguimiento en el periodo.</t>
  </si>
  <si>
    <t>Formato GETH-FR61 "Seguimiento a las Actividades Establecidas en los Planes de Talento Humano" registrado trimestralmente</t>
  </si>
  <si>
    <t>5. Plan Estratégico de Talento Humano</t>
  </si>
  <si>
    <t>7. Plan de Incentivos Institucionales</t>
  </si>
  <si>
    <t>4. Plan de Previsión de Recursos Humanos</t>
  </si>
  <si>
    <t>3. Plan Anual de Vacantes</t>
  </si>
  <si>
    <t>8. Plan de Trabajo Anual en Seguridad y Salud en el Trabajo</t>
  </si>
  <si>
    <t>Ejecutar las líneas estratégicas del talento humano planeadas para el segundo trimestre</t>
  </si>
  <si>
    <t>Ejecutar las líneas estratégicas del talento humano planeadas para el tercer trimestre</t>
  </si>
  <si>
    <t>Ejecutar las líneas estratégicas del talento humano planeadas para el cuarto trimestre</t>
  </si>
  <si>
    <t>Realizar análisis para el otorgamiento de incentivos institucionales</t>
  </si>
  <si>
    <t>Revisar las evaluaciones del desempeño para cada nivel jerárquico de carrera administrativa, y para funcionarios de LNR, de modo que se determine el otorgamiento adecuado de los incentivos institucionales</t>
  </si>
  <si>
    <t>Reporte del otorgamiento de incentivos institucionales</t>
  </si>
  <si>
    <t>Proyectar el acto administrativo para otorgar incentivos institucionales</t>
  </si>
  <si>
    <t>Elaborar el acto administrativo para el otorgamiento de incentivos institucionales, de acuerdo con los resultados obtenidos</t>
  </si>
  <si>
    <t>Acto administrativo que otorga incentivos pecuniarios</t>
  </si>
  <si>
    <t>Socializar la gestión del conflicto de interés en la entidad</t>
  </si>
  <si>
    <t>Realizar actividades de socialización para fortalecer la apropiación de la estrategia para gestionar conflictos de interés en la entidad</t>
  </si>
  <si>
    <t>Documento con evidencias de su implementación</t>
  </si>
  <si>
    <t>Alicia Judith Benitez Gomez
Jaime Guillermo Castro Ramirez</t>
  </si>
  <si>
    <t>Talento Humano</t>
  </si>
  <si>
    <t>Fomentar la adopción del Código de Integridad de la Entidad semestre 1</t>
  </si>
  <si>
    <t xml:space="preserve">Ejecutar en el primer semestre las acciones de fortalecimiento del Código de Integridad de la Entidad, en donde se involucre la Alta Dirección con las iniciativas planteadas por los servidores públicos. </t>
  </si>
  <si>
    <t>Cronograma de implementación propuesto - Piezas comunicativas - Boletín Sintonía</t>
  </si>
  <si>
    <t>Fomentar la adopción del Código de Integridad de la Entidad semestre 2</t>
  </si>
  <si>
    <t xml:space="preserve">Ejecutar en el segundo semestre las acciones de fortalecimiento del Código de Integridad de la Entidad, en donde se involucre la Alta Dirección con las iniciativas planteadas por los servidores públicos. </t>
  </si>
  <si>
    <t>Fortalecer la política de reducción de fotocopiado e impresión de documentos del SGDA</t>
  </si>
  <si>
    <r>
      <t>Divulgar una</t>
    </r>
    <r>
      <rPr>
        <sz val="11.5"/>
        <color theme="1"/>
        <rFont val="Calibri"/>
        <family val="2"/>
      </rPr>
      <t xml:space="preserve"> campaña hacia las diferentes dependencias de la ADRES en la disminución de documentos físicos.                                 </t>
    </r>
  </si>
  <si>
    <t>Realizar piezas comunicativas a través de sintonía y otros medios para lograr la divulgación de una política cero papel</t>
  </si>
  <si>
    <t xml:space="preserve">Juan Carlos Borda Rivas </t>
  </si>
  <si>
    <t>Andres Felipe Blanco Hernandez</t>
  </si>
  <si>
    <t>GEAD - Gestión Administrativa</t>
  </si>
  <si>
    <t>Generar campañas de concientización sobre la importancia y beneficios del SIG</t>
  </si>
  <si>
    <t>Generar campañas de concientización sobre la importancia y beneficios del SIGI, así como los roles y responsabilidades  a través de los diferentes medios de comunicación de la Entidad.</t>
  </si>
  <si>
    <t>Material de campañas realizadas</t>
  </si>
  <si>
    <t>Lina Jimena Ocampo
Equipo de Comunicaciones</t>
  </si>
  <si>
    <t>GEDO - Gestión de Desarrollo Organizacional</t>
  </si>
  <si>
    <t xml:space="preserve">Realizar campañas de concientización sobre análisis de causas e identificación de causa raíz </t>
  </si>
  <si>
    <t>Realizar campañas de concientización para afianzar habilidades en relación con análisis de causas e identificación de causa raíz en la formulación de planes de mejoramiento</t>
  </si>
  <si>
    <t xml:space="preserve">Realizar campañas de concientización sobre la mejora en los resultados del FURAG </t>
  </si>
  <si>
    <t xml:space="preserve">Realizar campañas de concientización sobre la necesidad de mejorar  los resultados en la medición del FURAG con el fin de medir la eficacia del Sistema de Gestión en la entidad. </t>
  </si>
  <si>
    <t>Realizar talleres de  consciencia en el aspecto legal, administrativo y social en la gestión documental de la Entidad</t>
  </si>
  <si>
    <t>Material de talleres
Listas de asistencia</t>
  </si>
  <si>
    <t>Jairo Alejandro Barón Rubiano</t>
  </si>
  <si>
    <t>Jhon Carlos Orrego Cruz</t>
  </si>
  <si>
    <t>GDOC - Gestión Documental</t>
  </si>
  <si>
    <t>Generar un lanzamiento de la herramienta Eureka en la entidad</t>
  </si>
  <si>
    <t xml:space="preserve">Elaborar una socialización de la herramienta SIGI - Eureka, a los diferentes usuarios de la entidad, con el apoyo del proveedor PENSEMOS, para dar a conocer la importancia de la herramienta dentro de la entidad, enfocada a generar una cultura de apropiación y uso de la misma. </t>
  </si>
  <si>
    <t xml:space="preserve">Grabaciones de las sesiones del lanzamiento de la herramienta en la entidad </t>
  </si>
  <si>
    <t>Julian Felipe Mendez Baquero</t>
  </si>
  <si>
    <t>Fernando Jose Velasquez Avila 
Moises Cuca Suarez</t>
  </si>
  <si>
    <t xml:space="preserve">Elaborar capsulas informativas para comunicar por correo de sintonía. </t>
  </si>
  <si>
    <t>Elaborar capsulas "tips" informativos para remitir por correo sintonía adres</t>
  </si>
  <si>
    <t>Capsulas por correo sintonía</t>
  </si>
  <si>
    <t>Moises Cuca Suarez</t>
  </si>
  <si>
    <t>Fortalecer la divulgación de información de calidad y transparencia.</t>
  </si>
  <si>
    <t xml:space="preserve"> Información de calidad y transparencia divulgada</t>
  </si>
  <si>
    <t>Información sobre los procesos que ejecuta la ADRES para el oportuno pago y transparencia en el manejo de los recursos divulgada</t>
  </si>
  <si>
    <t>Participar en canales itinerantes (puntos móviles de atención, ferias, caravanas)I Semestre</t>
  </si>
  <si>
    <t>Participación de Atención al Ciudadano en las actividades en las que sea convocado para asistir en los eventos donde la ADRES lleva su oferta institucional y generar los informes sobre las acciones adelantadas en estas jornadas itinerantes primer semestre y aplicaría únicamente en casos donde sea convocado el proceso de Servicio al Ciudadano</t>
  </si>
  <si>
    <t>Listados de asistencia y soportes de valoración de nivel de efectividad de las jornadas</t>
  </si>
  <si>
    <t>Participar en canales itinerantes (puntos móviles de atención, ferias, caravanas)II Semestre</t>
  </si>
  <si>
    <t>Participación de Atención al Ciudadano en las actividades en las que sea convocado para asistir en los eventos donde la ADRES lleva su oferta institucional y generar los informes sobre las acciones adelantadas en estas jornadas itinerantes segundo semestre y aplicaría únicamente en casos donde sea convocado el proceso de Servicio al Ciudadano</t>
  </si>
  <si>
    <t>Diseñar e implementar con las áreas misionales de la entidad estrategias de comunicación para divulgar la gestión de los recursos del sector salud</t>
  </si>
  <si>
    <t>Articular con las áreas misionales, diseñar estrategias de comunicación para divulgar la gestión de los recursos del sector salud</t>
  </si>
  <si>
    <t xml:space="preserve">Informe de ejecución de la estrategia </t>
  </si>
  <si>
    <t>GECO - Gestión de Comunicaciones
VALR - Validación, Liquidación y Reconocimiento 
GEPR - Gestión y Pago de Recursos</t>
  </si>
  <si>
    <t xml:space="preserve">Apoyar la  realización de la audiencia publica de la rendición de cuentas.
</t>
  </si>
  <si>
    <t xml:space="preserve">Articular con las áreas misionales la realización de la audiencia publica de rendición de cuentas de la entidad periodo 2023 - 2024 </t>
  </si>
  <si>
    <t xml:space="preserve">Video y publicación del informe de la rendición de cuentas en la pagina web e intranet.
 evidencias las mesas de trabajo con las áreas misionales. </t>
  </si>
  <si>
    <t>Información de calidad y en lenguaje comprensible</t>
  </si>
  <si>
    <t>Actualizar el Normograma en la página Web</t>
  </si>
  <si>
    <t>Identificar normas aplicables a los procesos, actualizar y publicar el Normograma en la página Web</t>
  </si>
  <si>
    <t>Normograma actualizado y publicado</t>
  </si>
  <si>
    <t>Sandra Paola Benitez Leon</t>
  </si>
  <si>
    <t>Enlaces de procesos</t>
  </si>
  <si>
    <t>Elaboración los Instrumentos de Gestión de la Información</t>
  </si>
  <si>
    <t>Gestionar la aprobación del Normograma por parte de todos los responsables de procesos</t>
  </si>
  <si>
    <t>Evidencias de la gestión de aprobación del Normograma</t>
  </si>
  <si>
    <t>Marcos Jaher Parra Oviedo</t>
  </si>
  <si>
    <t>Solicitar la publicación del Normograma aprobado en la página Web</t>
  </si>
  <si>
    <t>Normograma publicado en la página Web</t>
  </si>
  <si>
    <t xml:space="preserve">Fernando Jose Velasquez Avila </t>
  </si>
  <si>
    <t>Solicitar la depuración de la sección Normatividad de la página Web.</t>
  </si>
  <si>
    <t>Sección Normatividad de la página Web depurada</t>
  </si>
  <si>
    <t>Gabriela Mendez Pelaez</t>
  </si>
  <si>
    <t>Fortalecer el modelo de gestión del conocimiento en la Entidad​</t>
  </si>
  <si>
    <t>Modelo de Gestión y operación del Conocimiento y la innovación fortalecido</t>
  </si>
  <si>
    <t>Analizar contenidos de mayor consulta en cuanto lenguaje claro grupos de valor e interés I Semestre</t>
  </si>
  <si>
    <t>Identificar, priorizar y analizar contenidos de mayor consulta, con la participación de servidores para reconocer si son fáciles o no de entender (acciones de simplificación).Evaluar contenido respuestas a PQRSD y adecuar en un lenguaje claro I semestre</t>
  </si>
  <si>
    <t xml:space="preserve">5 respuestas a PQRSD analizadas y adecuadas en lenguaje claro </t>
  </si>
  <si>
    <t>Fortalecimiento de los canales de atención</t>
  </si>
  <si>
    <t>Analizar contenidos de mayor consulta en cuanto lenguaje claro grupos de valor e interés II Semestre</t>
  </si>
  <si>
    <t>Identificar, priorizar y analizar  contenidos de mayor consulta, con la participación de servidores para reconocer si son fáciles o no de entender (acciones de simplificación).Evaluar contenido respuestas a PQRSD y adecuar en un lenguaje claro  II semestre</t>
  </si>
  <si>
    <t>Socializar información de Servicio al Ciudadano a los funcionarios de la entidad I Semestre</t>
  </si>
  <si>
    <t>Generar un slogan para que a través del Boletín Sintonía se publiquen durante el semestre 6 contenidos con información relevante frente al servicio al ciudadano</t>
  </si>
  <si>
    <t>Información socializada a los funcionarios y grupos de interés sobre servicio al ciudadano y transparencia</t>
  </si>
  <si>
    <t>Socializar información de Servicio al Ciudadano a los funcionarios de la entidad II Semestre</t>
  </si>
  <si>
    <t>Actualizar la Política Institucional de Servicio al Ciudadano</t>
  </si>
  <si>
    <t>Con base en los resultados del FURAG 2023 realizar los ajuste a la PISC publicar y socializar con los funcionarios</t>
  </si>
  <si>
    <t>Política Institucional de Servicio al Ciudadano actualizada y presentada en el CIGD que se convoque</t>
  </si>
  <si>
    <t>Caracterizar a la ciudadanía y grupos de valor</t>
  </si>
  <si>
    <t>Anualmente actualizar la caracterización de ciudadanía y Grupos de Interés de la entidad con el apoyo y orientación de la OAPCR</t>
  </si>
  <si>
    <t>Caracterización de usuarios Actualizada</t>
  </si>
  <si>
    <t>Realizar capacitación y apropiación de la herramienta ORFEO</t>
  </si>
  <si>
    <t>Realizar al menos una capacitación semestral sobre el uso y apropiación de la Herramienta de Gestión documental y PQRSD ORFEO a través del  Procedimiento Gestión de PQRSD ORFEO</t>
  </si>
  <si>
    <t>Funcionarios y colaboradores capacitados en ORFEO. Reporte de asistencia</t>
  </si>
  <si>
    <t>Realizar capacitaciones a las Entidades Territoriales</t>
  </si>
  <si>
    <t>Efectuar desde la DLyG 12 capacitaciones virtuales en el transcurso de la vigencia a las Entidades Territoriales, EPS, IPS y proveedores de servicios y tecnologías en salud relacionadas con los procesos misionales de la ADRES</t>
  </si>
  <si>
    <t>Listados de asistencia y material presentado</t>
  </si>
  <si>
    <t>Lizeth Yamile Betancourt Marin
Carlos Eduardo Castro</t>
  </si>
  <si>
    <t>Realizar asistencias técnicas personalizadas en territorio a las IPS públicas y privadas en los  temas relacionados al proceso  de reclamaciones con cargo a la ADRES.</t>
  </si>
  <si>
    <t>Asistir  técnicamente a  diez (10) territorios, mediante visitas de capacitación en los temas de reclamaciones con cargo a la ADRES.</t>
  </si>
  <si>
    <t>Listados de asistencias y resultados de encuestas a los asistentes.
Presentaciones</t>
  </si>
  <si>
    <t>Ejecutar el Banco del Conocimiento versión 2</t>
  </si>
  <si>
    <t>Implementar el Banco del Conocimiento versión 2</t>
  </si>
  <si>
    <t>Material del Banco del Conocimiento cargado en Moodle</t>
  </si>
  <si>
    <t>Desarrollar el plan de trabajo formulado con base en resultados FURAG</t>
  </si>
  <si>
    <t xml:space="preserve">Ejecutar durante la vigencia las acciones planteadas para fortalecer la gestión del conocimiento, según los resultados obtenidos del FURAG. </t>
  </si>
  <si>
    <t>Documento con evidencias de su ejecución</t>
  </si>
  <si>
    <t>Finalizar la fase II (Inventario en estado natural)</t>
  </si>
  <si>
    <t>Construcción de los Inventarios Documentales en estado natural.</t>
  </si>
  <si>
    <t xml:space="preserve">Inventarios Documentales en estado Natural.
</t>
  </si>
  <si>
    <t>Recursos asignados con vigencia futura, no hacen parte de la vigencia corriente</t>
  </si>
  <si>
    <t>Elaborar el Instrumento Archivístico y trámite de convalidación de TVD.</t>
  </si>
  <si>
    <t>Elaboración e inicio del proceso de convalidación de las TVD ante el AGN.</t>
  </si>
  <si>
    <t xml:space="preserve">
Tablas de Valoración Documental Elaboradas e iniciado el tramite de convalidación ante el AGN</t>
  </si>
  <si>
    <t>Linea inicia una vez finalice el Inventrio en estado Natural-momento en el cual se puede definir el alcance y valor de la actividad.</t>
  </si>
  <si>
    <t xml:space="preserve">Finalizar el proceso de convalidación de las TRD V2 </t>
  </si>
  <si>
    <t>Finalizar el proceso de convalidación de las TRD V2 ante el AGN.</t>
  </si>
  <si>
    <t xml:space="preserve">Certificados de convalidación y RUSD de la V2 de las TRD.
</t>
  </si>
  <si>
    <t>Actualizar las TRD V3 e iniciar el proceso de convalidación con AGN</t>
  </si>
  <si>
    <t xml:space="preserve">
Proyectar la V3 de las TRD.
Iniciar el proceso de convalidación de la V3 de las TRD ante el AGN.</t>
  </si>
  <si>
    <t xml:space="preserve">
Proyecto de TRD V3.
Oficio de inicio de tramite de convalidación de la V3 de TRD ante el AGN. </t>
  </si>
  <si>
    <t>247</t>
  </si>
  <si>
    <t>Director(a) de Gestión de Tecnologías de la Información y las Comunicaciones</t>
  </si>
  <si>
    <t xml:space="preserve">Implementar el Plan de Conservación Documental. </t>
  </si>
  <si>
    <t xml:space="preserve">Consiste en la implementación de los ocho programas de conservación preventiva, definidas en el Plan de Conservación Documental, componente del Sistema Integrado de Conservación SIC. </t>
  </si>
  <si>
    <t>Presentación al CIGD con la descripción de los avances del Plan de Conservación Documental.</t>
  </si>
  <si>
    <t xml:space="preserve">Capacitar a los funcionarios en la herramienta ORFEO y gestión de documentos electrónicos </t>
  </si>
  <si>
    <t>La sensibilización está enfocada en fortalecer la correcta administración de los archivos electrónicos en la ADRES con la utilización de ORFEO y/o metodología de índice electrónico y herramienta transitoria SFTP.</t>
  </si>
  <si>
    <t>Listas de asistencia y Memorias de las capacitaciones.</t>
  </si>
  <si>
    <t>Realizar jornadas de socialización y divulgación del Código General Disciplinario I semestre</t>
  </si>
  <si>
    <t>Realizar jornadas de socialización y divulgación a servidores y contratistas de la entidad frente a las responsabilidades y el Código General Disciplinario I semestre</t>
  </si>
  <si>
    <t>Actas de reuniones, listados de asistencia y pantallazos.</t>
  </si>
  <si>
    <t>Maria Teresa Salazar Garcia</t>
  </si>
  <si>
    <t>Gina Paola Gutierrez Perez</t>
  </si>
  <si>
    <t>Gestión del Riesgo de Corrupción – Mapa de Riesgos de Corrupción</t>
  </si>
  <si>
    <t>GPAD - Gestión y Prevención de Asuntos Disciplinarios</t>
  </si>
  <si>
    <t>Realizar jornadas de socialización y divulgación del Código General Disciplinario II semestre</t>
  </si>
  <si>
    <t>Realizar jornadas de socialización y divulgación a servidores y contratistas de la entidad frente a las responsabilidades y el Código General Disciplinario II semestre</t>
  </si>
  <si>
    <t xml:space="preserve">Fase II Definir los contenidos del módulo de supervisión y ampliación de contenidos </t>
  </si>
  <si>
    <t xml:space="preserve">Establecer la descripción de los contenidos del módulo de supervisión y ampliar conocimientos básicos sobre las modalidades de contratación y su normatividad aplicable. </t>
  </si>
  <si>
    <t>Contenidos del módulo de supervisión y modalidades definidos</t>
  </si>
  <si>
    <t>Aura Maria Gomez De Los Rios</t>
  </si>
  <si>
    <t>Diana Milena Hernandez Thiriatl
Esperanza Rodriguez Roldan</t>
  </si>
  <si>
    <t>GCON - Gestión Contractual</t>
  </si>
  <si>
    <t xml:space="preserve">Fase II Establecer la metodología de divulgación del modulo de supervisión ampliación de contenidos </t>
  </si>
  <si>
    <t xml:space="preserve">Elegir una metodología que permita transmitir el conocimiento de manera sencilla a los interesados, sobre los temas de supervisión y ampliación de la primera etapa de conocimiento sobre las modalidades de selección. </t>
  </si>
  <si>
    <t>Documento con la metodología para divulgación de contenidos</t>
  </si>
  <si>
    <t>Fase II Ejecutar el módulo de cono nocimiento virtual sobre supervisión</t>
  </si>
  <si>
    <t xml:space="preserve">	Implementar el módulo de conocimiento de supervisión complementado con las modalidades de contratación </t>
  </si>
  <si>
    <t>Módulo de conocimiento virtual de supervisión desarrollado</t>
  </si>
  <si>
    <t>Elaborar capacitaciones dirigidas al usuario final para el uso correcto de la herramienta Eureka.</t>
  </si>
  <si>
    <t>Capacitar a los funcionarios usuario finales de la herramienta en los diferentes módulos que manejan</t>
  </si>
  <si>
    <t>Grabaciones de las capacitaciones realizadas</t>
  </si>
  <si>
    <t>Actualizar videos con el uso de la herramienta Eureka y subirlos a la plataforma Stream.</t>
  </si>
  <si>
    <t xml:space="preserve">actualizar los videos que se encuentran cargados, según las nuevas funcionalidades y/o actualizaciones de la herramienta </t>
  </si>
  <si>
    <t xml:space="preserve">Videos actualizados en Stream </t>
  </si>
  <si>
    <t>Moises Cuca Suarez
Norela Briceño Bohorquez
Lina Jimena Ocampo Arias
Jaime Guillermo Castro Ramirez
Diana Esperanza Torres Rodriguez
Diana Fernanda Forero Corredor</t>
  </si>
  <si>
    <t>Cargar las guías de uso de la herramienta Eureka en un apartado espacial de la INTRANET</t>
  </si>
  <si>
    <t xml:space="preserve">Mantener las guías actualizadas en el repositorio de la intranet y Moodle </t>
  </si>
  <si>
    <t>* Evidencia de guías cargadas en Moodle
* Guías Cargadas en Intranet</t>
  </si>
  <si>
    <t>Moises Cuca Suarez
Jaime Guillermo Castro Ramirez</t>
  </si>
  <si>
    <t>Documentar la actualización permanente del Normograma</t>
  </si>
  <si>
    <t>Documentar en el Procedimiento de Control de Documentos la actualización permanente del Normograma</t>
  </si>
  <si>
    <t>Procedimiento actualizado</t>
  </si>
  <si>
    <t>Aprobar la actualización del procedimiento</t>
  </si>
  <si>
    <t>Procedimiento aprobado</t>
  </si>
  <si>
    <t>Actualizar la metodología para  realizar la evaluación de satisfacción de los grupos de valor y de interés sobre los atributos de calidad de los servicios de la ADRES</t>
  </si>
  <si>
    <t>Revisar y actualizar la metodología para  realizar la evaluación de satisfacción de los grupos de valor y de interés sobre los atributos de calidad de los servicios de la ADRES y la identificación de sus necesidades, expectativas y requisitos</t>
  </si>
  <si>
    <t>Martha Ligia Serna
Carlos Obregón Gonzalez
Enlaces procesos misionales</t>
  </si>
  <si>
    <t>Socializar la metodología propuesta para aprobación</t>
  </si>
  <si>
    <t>Isabel Cristina Estrada
Carlos Obregon Gonzalez
Responsables procesos misionales</t>
  </si>
  <si>
    <t xml:space="preserve">Realizar una capacitación sobre cultura de datos y análisis de resultados </t>
  </si>
  <si>
    <t>Realizar una capacitación sobre cultura de datos y análisis de resultados</t>
  </si>
  <si>
    <t>Material de capacitación
Listas de asistencia</t>
  </si>
  <si>
    <t>José Fabian Vaca C</t>
  </si>
  <si>
    <t>Daniel Eduardo Cabezas Murillo
Norela Briceño Bohorquez</t>
  </si>
  <si>
    <t>Actualizar manual de funciones con las responsabilidades de los funcionarios en los sistemas de gestión</t>
  </si>
  <si>
    <t>Manual de funciones actualizado</t>
  </si>
  <si>
    <t>Actualizar el Glosario en la página Web</t>
  </si>
  <si>
    <t>Identificar glosario relevante de los procesos y actualizarlo</t>
  </si>
  <si>
    <t>Glosario actualizado</t>
  </si>
  <si>
    <t>Enlaces de los proceso
Todos los integrantes del la OAPCR</t>
  </si>
  <si>
    <t>Gestionar la aprobación del Glosario por parte de todos los responsables de procesos</t>
  </si>
  <si>
    <t>Evidencias de la gestión de aprobación del Glosario</t>
  </si>
  <si>
    <t>Solicitar la publicación y depuración de la sección Glosario de la página Web.</t>
  </si>
  <si>
    <t>Sección Glosario de la página Web publicada y depurada</t>
  </si>
  <si>
    <t>Documentar la actualización permanente del Glosario</t>
  </si>
  <si>
    <t xml:space="preserve">Documentar en el Procedimiento de Control de Documentos la actualización permanente del Glosario </t>
  </si>
  <si>
    <t>Elaborar un diagnosticó del nivel de competencia en los mercados relacionados con sus adquisiciones</t>
  </si>
  <si>
    <t>Elaborar un diagnosticó del nivel de competencia en los mercados relacionados con sus adquisiciones utilizando los siguientes elementos para el diagnóstico de competencia  en sus procesos de adquisición:
Cambios en la dinámica de precios; Número de proponentes; Número de procesos desiertos; Cambios en la calidad del bien o servicio</t>
  </si>
  <si>
    <t>Diagnóstico del nivel de competencia elaborado</t>
  </si>
  <si>
    <t>Establecer e implementar mejoras o estrategias para generar mayor competencia en sus procesos de compra durante la vigencia evaluada</t>
  </si>
  <si>
    <t>Estrategias para generar mayor competencia establecida</t>
  </si>
  <si>
    <t>Actualizar y fortalecer el Programa de Vigilancia Epidemiológica de Riesgo Psicosocial</t>
  </si>
  <si>
    <t>Actualizar el Programa de Vigilancia Epidemiológica de Riesgo Psicosocial.</t>
  </si>
  <si>
    <t>Documento del Programa de vigilancia epidemiológica actualizado. Evidencias de actividades de intervención de riesgo psicosocial.</t>
  </si>
  <si>
    <t>Ana Milena Escobar Rincón</t>
  </si>
  <si>
    <t>Construir los procesos y procedimientos del área de analítica e innovación</t>
  </si>
  <si>
    <t>Realizar el levantamiento y diseño de los procesos y procedimientos del área de analítica e innovación con forme las políticas de las ADRES para que sean incorporados en el sistema de gestión de la calidad de la organización.</t>
  </si>
  <si>
    <t>Documentos de procesos y procedimientos del área de analítica e innovación.</t>
  </si>
  <si>
    <t>Daniel Garavito</t>
  </si>
  <si>
    <t>Fidel Olarte</t>
  </si>
  <si>
    <t>15. Plan de Fortalecimiento del SIGI</t>
  </si>
  <si>
    <t>Realizar el seminario de AuditorIA</t>
  </si>
  <si>
    <t>Seminario de auditorIA</t>
  </si>
  <si>
    <t>Daniel Garavito
Fidel Olarte</t>
  </si>
  <si>
    <t>Establecer alianzas con actores clave en el sector salud (ejemplo: fasecolda)</t>
  </si>
  <si>
    <t>Generar sinergias interinstitucionales para obtener información pertinente, de primera mano, oportuna para dar cumplimiento a la misionalidad del área.</t>
  </si>
  <si>
    <t>Procesos de intercambio confiable de información y metodologías.</t>
  </si>
  <si>
    <t xml:space="preserve">17.Gestión de la información estadística
</t>
  </si>
  <si>
    <t>Rediseño e implementación de la estructura organizacional acorde a las funciones y responsabilidades misionales y exigencias del PND</t>
  </si>
  <si>
    <t>Rediseño organizacional implementado</t>
  </si>
  <si>
    <t>Diagnóstico rediseño organizacional</t>
  </si>
  <si>
    <t>Bases PND: Proveer vacantes, ampliación de la planta global y creación de plantas temporales.</t>
  </si>
  <si>
    <t>Elaborar estudio de cargas laborales</t>
  </si>
  <si>
    <t>A partir de los procesos y procedimientos documentados, realizar el estudio de levantamiento de cargas de trabajo, conforme a los lineamientos del DAFP, con el acompañamiento de las diferentes dependencias de la ADRES</t>
  </si>
  <si>
    <t>Documento del estudio de cargas laborales</t>
  </si>
  <si>
    <t>Realizar análisis del estudio de cargas laborales obtenido</t>
  </si>
  <si>
    <t>Con base en el estudio de cargas laborales desarrollado, se analizarán estos resultados para establecer un documento con las recomendaciones y conclusiones correspondientes</t>
  </si>
  <si>
    <t>Documento con recomendaciones y acciones de continuidad frente al estudio realizado</t>
  </si>
  <si>
    <t>Estudio Técnico de Rediseño organizacional ejecutado</t>
  </si>
  <si>
    <t>Realizar el estudio técnico de rediseño organizacional</t>
  </si>
  <si>
    <t>El estudio técnico debe contener la información y la documentación de acuerdo a la guía de rediseño institucional del DAFP. La actividad se desarrolla en coordinación con las dependencias involucradas en la recopilación, elaboración y validación de información</t>
  </si>
  <si>
    <t>Estudio técnico de rediseño institucional elaborado</t>
  </si>
  <si>
    <t>Proyectar los documentos para formalizar el rediseño organizacional</t>
  </si>
  <si>
    <t>Con base en el estudio técnico resultante para el rediseño organizacional, se construirán los documentos que lo formalizan ante las instancias pertinentes.</t>
  </si>
  <si>
    <t>Borrador de Decretos de restructuración, Manual de Funciones, entre otros</t>
  </si>
  <si>
    <t>Someter a consideración el rediseño organizacional ante las instancias pertinentes</t>
  </si>
  <si>
    <t xml:space="preserve">Presentar a las entidades correspondientes el proyecto de rediseño organizacional, acompañado de los documentos que soportan su análisis. </t>
  </si>
  <si>
    <t>Oficios presentados a las instancias pertinentes</t>
  </si>
  <si>
    <t>DO2. Optimizar las capacidades organizacionales dentro del marco de la arquitectura empresarial de la Entidad mediante la implementación de la transformación digital que permita modernizar la entidad, facilitar la prestación de los servicios a los grupos de valor y mejorar la transparencia y publicidad de la información para el seguimiento de los recursos de la salud</t>
  </si>
  <si>
    <t xml:space="preserve">Modernizar y optimizar los sistemas de información en la ADRES </t>
  </si>
  <si>
    <t>Sistemas de información modernizados y optimizados</t>
  </si>
  <si>
    <t>Procesos automatizados, trámites y servicios digitalizados</t>
  </si>
  <si>
    <t>Bases PND: La modernización institucional con el fortalecimiento de la rectoría del MSPS, la capacidad de ADRES</t>
  </si>
  <si>
    <t>Bases PND: La ampliación en la salud digital a través de la apropiación de tecnologías de información en el ecosistema sanitario, desde aplicaciones y servicios digítales, desarrollo y adopción de sistemas y componentes de TIC, con interoperabilidad, estándares de salud y ciberseguridad.</t>
  </si>
  <si>
    <t>Generar Diagnóstico integral de archivos - componente tecnológico documento y expediente electrónico</t>
  </si>
  <si>
    <t>Aplicaciones de instrumentos de recopilación de información y verificación de procesos en sitio, tendientes a establecer el estado de la gestión documental de la entidad, principalmente en lo que respecta al componente tecnológico, documento y expediente electrónico.</t>
  </si>
  <si>
    <t>Documento "diagnostico integral de archivo"</t>
  </si>
  <si>
    <t>309</t>
  </si>
  <si>
    <t>Diseñar el modelo de gestión documental electrónico, que incluye la concepción de un SGDEA</t>
  </si>
  <si>
    <t xml:space="preserve">Corresponde a la generación de documentos en los que se sustenta el Modelo de Gestión Documental Electrónica; elementos que deben ser acordes con los postulados de Arquitectura Empresarial, Gobernanza de la Información, instrumentos archivísticos y el aprovechamiento de las herramientas informáticas y documentales existentes de la entidad; obteniendo adicionalmente las definición de los requerimientos técnicos y funcionales del Sistema de Gestión de Documentos Electrónicos de Archivo - SGDEA. </t>
  </si>
  <si>
    <t>Documento "Diseño del Modelo de Gestión Documental Electrónico analizado y estructurado desde las dimensiones de la arquitectura empresarial (arquitectura misional o de negocio, sistemas de información, información, infraestructura tecnológica, gobierno de TI, estrategia de T.I y uso y apropiación)".</t>
  </si>
  <si>
    <t xml:space="preserve">Establecer los requerimientos puntuales del SGDEA  documentos y expedientes electrónicos </t>
  </si>
  <si>
    <t xml:space="preserve">Revisión de sistema documental y de los demás sistemas de gestión de documentos SGDE de la entidad, tendiente a identificar los aspectos necesarios que lleven a generar un "documento con los requerimientos técnicos funcionales, así como los no funcionales, que deberá contemplar el Sistema de Gestión de Documentos Electrónicos de Archivo SGDEA de la ADRES conforme a su contexto institucional, este modelo debe considerar una especificación Moreq generalmente aceptada por la comunidad internacional y adoptado al contexto normativo colombiano. </t>
  </si>
  <si>
    <t xml:space="preserve">Documento con los requerimientos técnicos funcionales y no funcionales que debe contemplar el Sistema de Gestión de Documentos Electrónicos de Archivo SGDEA de ADRES. </t>
  </si>
  <si>
    <t xml:space="preserve">Actualizar la Política de Gestión Documental (acorde con los avances del proyecto SGDEA) </t>
  </si>
  <si>
    <t>Actualización de Política de Gestión Documental, con base en la normatividad vigente. Una vez se vayan generando documentos del proyecto SGDEA, se actualizará para mantener una alineación frente a los mismos.</t>
  </si>
  <si>
    <t>Política de Gestión Documental actualizada</t>
  </si>
  <si>
    <t xml:space="preserve">Implementar tramites y servicios digitalizados y automatizados </t>
  </si>
  <si>
    <t>Realizar la transformación de procesos tradicionales de trámites y servicios en un entorno digital, utilizando tecnologías de información, de acuerdo con lo dispuesto en el plan de racionalización de trámites y estrategia de racionalización de trámites en el SUIT de Función Pública.</t>
  </si>
  <si>
    <t>Evidencias de implementación de tramites y servicios digitalizados y automatizados de acuerdo con el plan y estrategia de racionalización.</t>
  </si>
  <si>
    <t>Heriberto Albutria Cortes</t>
  </si>
  <si>
    <t xml:space="preserve">9. Racionalización de trámites
</t>
  </si>
  <si>
    <t>Realizar seguimiento al plan de racionalización de trámites y monitoreo a la estrategia 2024</t>
  </si>
  <si>
    <t>A partir del plan y la estrategia de racionalización de trámites definida para el 2024 solicitar a los procesos responsables el reporte de avances y realizar el respectivo registro en la herramienta dispuesta por la Función Pública para tal fin (SUIT)</t>
  </si>
  <si>
    <t>Registro en SUIT del monitoreo a las acciones de racionalización</t>
  </si>
  <si>
    <t>Constanza Cristina Diaz Romero</t>
  </si>
  <si>
    <t>Juan Carlos Escobar Baquero
Maria Margarita Bravo Robayo
Juan Carlos Girón Sanabria
Roció Puentes 
Mayra Alejandra Perez Bejarano</t>
  </si>
  <si>
    <t>Dirección de Gestión de Recursos Financieros de Salud (DGRF)
Dirección de Liquidaciones y Garantías (DLYG)
Dirección de Otras Prestaciones (DOP)</t>
  </si>
  <si>
    <t>Depende de los otros entregables que hagan parte del producto de la DGTI</t>
  </si>
  <si>
    <t xml:space="preserve">9. Racionalización de trámites </t>
  </si>
  <si>
    <t>Implementar los criterios de usabilidad web para los trámites (parcial y totalmente en línea)</t>
  </si>
  <si>
    <t>Criterios de usabilidad web para los trámites implementados</t>
  </si>
  <si>
    <t>Cesar Ramírez</t>
  </si>
  <si>
    <t>277
278
279
280
281
282
283
284</t>
  </si>
  <si>
    <t xml:space="preserve">Promover el uso de la autenticación digital de Servicios Ciudadanos Digitales </t>
  </si>
  <si>
    <t xml:space="preserve">Autenticación digital de Servicios Ciudadanos Digitales </t>
  </si>
  <si>
    <t>Javier Muñoz</t>
  </si>
  <si>
    <t>Saul Diaz Olivares</t>
  </si>
  <si>
    <t>Aprobación del paso a producción herramienta tecnológica Prestaciones económicas RC - REE</t>
  </si>
  <si>
    <t>Paso a producción de la herramienta tecnológica para el reconocimiento de las Prestaciones económicas RC - REE implementado en producción. 
Esta actividad implica racionalización del trámite: Reconocimiento de prestaciones económicas a afiliados a los regímenes especial y/o de excepción​</t>
  </si>
  <si>
    <t>Acta del paso a producción de la fase I del aplicativo con la aprobación de los actores involucrados.</t>
  </si>
  <si>
    <t xml:space="preserve">Yerly Alejandra Niño
Ricardo Padilla
Karen Suarez
John Rojas
</t>
  </si>
  <si>
    <t>9. Racionalización de trámites</t>
  </si>
  <si>
    <t>Realizar despliegue en el ambiente productivo de la herramienta tecnológica Prestaciones económicas RC - REE</t>
  </si>
  <si>
    <t xml:space="preserve">Llevar a cabo el despliegue conforme al procedimiento del control y gestión de cambios que tiene implementado la DGTIC para la herramienta tecnológica para el procesamiento y liquidación de prestaciones económicas y devoluciones, Fase I -  Prestaciones económicas RC - REE </t>
  </si>
  <si>
    <t>Herramienta tecnológica para el procesamiento y liquidación de prestaciones económicas y devoluciones, Fase I -  Prestaciones económicas RC - REE  en ambiente de producción</t>
  </si>
  <si>
    <t>Actualización de procedimientos asociados a Prestaciones económicas RC - REE</t>
  </si>
  <si>
    <t>Actualización y/o creación de procedimientos asociados a Prestaciones económicas RC - REE.
Esta actividad implica racionalización del trámite: Reconocimiento de prestaciones económicas a afiliados a los regímenes especial y/o de excepción​.</t>
  </si>
  <si>
    <t>137, 140, 233</t>
  </si>
  <si>
    <t>Aprobación del paso a producción herramienta tecnológica Devoluciones RC - REE</t>
  </si>
  <si>
    <t>Paso a producción de la herramienta tecnológica para el reconocimiento de las Devoluciones RC - REE implementado en producción.
Esta actividad implica racionalización del trámite: Devolución de aportes pagados directamente a la ADRES</t>
  </si>
  <si>
    <t>Acta del paso a producción de la fase II del aplicativo con la aprobación de los actores involucrados.</t>
  </si>
  <si>
    <t>Monica Buesaquillo
Rocio Puentes</t>
  </si>
  <si>
    <t>Realizar despliegue en el ambiente productivo de la herramienta tecnológica Devoluciones RC - REE</t>
  </si>
  <si>
    <t>Llevar a cabo el despliegue conforme al procedimiento del control y gestión de cambios que tiene implementado la DGTIC para la herramienta tecnológica para el procesamiento y liquidación de prestaciones económicas y devoluciones, Fase II -  Devoluciones RC - REE</t>
  </si>
  <si>
    <t>Herramienta tecnológica para el procesamiento y liquidación de prestaciones económicas y devoluciones, Fase II -  Devoluciones RC - REE   en ambiente de producción</t>
  </si>
  <si>
    <t>Actualización de procedimientos asociados a Devoluciones RC - REE</t>
  </si>
  <si>
    <t>Actualización y/o creación de procedimientos asociados a Devoluciones RC - REE.
Esta actividad implica racionalización del trámite: Devolución de aportes pagados directamente a la ADRES</t>
  </si>
  <si>
    <t>132, 139</t>
  </si>
  <si>
    <t>Realizar un estudio de capacidad de la infraestructura Microsoft para el desarrollo e implementación de tableros de control de grandes volúmenes de datos</t>
  </si>
  <si>
    <t>Andrés</t>
  </si>
  <si>
    <t>Crear y hacer accesible un tablero de Cartera</t>
  </si>
  <si>
    <t xml:space="preserve">Crear un tablero para la base de Cartera </t>
  </si>
  <si>
    <t>Tablero CARTERA</t>
  </si>
  <si>
    <t>Diego Ávila
Editzon Lagos</t>
  </si>
  <si>
    <t>OFAS - Operaciones de Fortalecimiento Financiero del Sistema de Salud</t>
  </si>
  <si>
    <t>Crear y hacer accesible un tablero de la base de MIPRES</t>
  </si>
  <si>
    <t>Crear un tablero para la base MIPRES que permita apoyar procesos misionales de la entidad, así como la realización de actividades de exploración de datos para responder preguntas de negocio y apoyo a la detección de anomalías. Este tablero debe hacerse disponible para su consulta por las partes interesadas.</t>
  </si>
  <si>
    <t>Tablero MIPRES</t>
  </si>
  <si>
    <t>Crear y hacer accesible un tablero de los Estados Financieros de las EPS y las IPS</t>
  </si>
  <si>
    <t>Tablero Estados financieros EPS IPS</t>
  </si>
  <si>
    <t>Crear y hacer accesible un tablero de la base de RECOBROS</t>
  </si>
  <si>
    <t>Crear un tablero para la base RECOBROS que permita apoyar procesos misionales de la entidad, así como la realización de actividades de exploración de datos para responder preguntas de negocio y apoyo a la detección de anomalías. Este tablero debe hacerse disponible para su consulta por las partes interesadas.</t>
  </si>
  <si>
    <t>Tablero RECOBROS</t>
  </si>
  <si>
    <t>Entregar el boletín de VEHÍCULOS FANTASMA e implementarlo en una plataforma adecuada para el consumo de los interesados. Este proceso además será automatizado, lo cual contemplara el consumo desde las fuentes de información, las transformaciones necesarias, cálculos, y generación del documento en los formatos requeridos.</t>
  </si>
  <si>
    <t>Boletín automatizado VEHÍCULOS FANTASMA</t>
  </si>
  <si>
    <t>Julieth</t>
  </si>
  <si>
    <t>Dirección de Liquidaciones y Garantías
Dirección de Otras Prestaciones</t>
  </si>
  <si>
    <t>Crear el boletín de GIRO DIRECTO e implementarlo en una plataforma adecuada para el consumo de los interesados. Este proceso además será automatizado, lo cual contemplara el consumo desde las fuentes de información, las transformaciones necesarias, cálculos, y generación del documento en los formatos requeridos.</t>
  </si>
  <si>
    <t>Boletín automatizado GIRO DIRECTO</t>
  </si>
  <si>
    <t>Crear el boletín de RECLAMACIONES e implementarlo en una plataforma adecuada para el consumo de los interesados. Este proceso además será automatizado, lo cual contemplara el consumo desde las fuentes de información, las transformaciones necesarias, cálculos, y generación del documento en los formatos requeridos.</t>
  </si>
  <si>
    <t>Boletín automatizado RECLAMACIONES</t>
  </si>
  <si>
    <t>Diseño e implementación de métodos, procedimientos y algoritmos para la detección de inconsistencias y movimientos anómalos en la base de RECLAMACIONES</t>
  </si>
  <si>
    <t>Informe o tablero con identificación de registros inconsistentes en la base de RECLAMACIONES</t>
  </si>
  <si>
    <t>Diseño e implementación de métodos, procedimiento y algoritmos para la detección de inconsistencias y movimientos anómalos en la base de MIPRES-RECOBROS</t>
  </si>
  <si>
    <t>Informe o tablero con identificación de registros inconsistentes en la base de MIPRES-RECOBROS</t>
  </si>
  <si>
    <t>Diego Ávila</t>
  </si>
  <si>
    <t>Diseño e implementación de métodos, procedimientos y algoritmos para la detección de inconsistencias y movimientos anómalos en la base de BDUA</t>
  </si>
  <si>
    <t>Informe o tablero con identificación de registros inconsistentes en la base de BDUA</t>
  </si>
  <si>
    <t>Editzon Lagos</t>
  </si>
  <si>
    <t>Dirección de Tecnologías de la Información y las Comunicaciones
Dirección de Liquidaciones y Garantías
Dirección de Otras Prestaciones</t>
  </si>
  <si>
    <t>Implementar procedimientos de manejo avanzado de datos que resulten en la automatización, mejora de la calidad o incremento de la productividad de las labores de auditoría de las reclamaciones y recobros.</t>
  </si>
  <si>
    <t>Por el reconocimientos de los procedimientos detallados de las labores de auditoría para el pago de las reclamaciones y recobros, identificar las actividades que pueden ser mejoradas o automatizadas por el manejo avanzado de datos o desarrollo de bots.</t>
  </si>
  <si>
    <t>Herramientas de manejo avanzado de datos incrustados en los procedimientos de auditoría</t>
  </si>
  <si>
    <t>Todos</t>
  </si>
  <si>
    <t>Apoyar con métodos, técnicas, metodologías para la identificación al deudor de los accidentes de tránsito no SOAT</t>
  </si>
  <si>
    <t>Base de datos que relaciona al deudor de accidentes de tránsito no SOAT.</t>
  </si>
  <si>
    <t>Implementar métodos, técnicas, metodologías para el apoyo a los procesos de Auditoria de campo</t>
  </si>
  <si>
    <t>Implementar métodos, técnicas, metodologías para el apoyo a los procesos de Auditoria de campo que permitan con apoyo tecnológico mejorar la productividad.</t>
  </si>
  <si>
    <t>Procedimientos y aplicaciones que apoyan la auditoría de campo.</t>
  </si>
  <si>
    <t>Desarrollo e implementación de innovaciones en los procesos de auditoria de reclamaciones, recobros y demás tecnologías NO PBS</t>
  </si>
  <si>
    <t>Generar nuevos procesos que mejoren la labor de auditoría, los cuales son habilitados por las capacidades de uso de tecnologías y técnicas propias del aprendizaje de máquina.</t>
  </si>
  <si>
    <t>Procedimientos y aplicaciones que apoyan la auditoría de reclamaciones y recobros</t>
  </si>
  <si>
    <t>Programa de soporte y mantenimiento de sistemas de información</t>
  </si>
  <si>
    <t>Implementación del plan de mantenimiento de los sistemas de información</t>
  </si>
  <si>
    <t>Documento de informe con las actividades de mantenimiento correctivo y preventivo de los sistemas de información</t>
  </si>
  <si>
    <t>Documento: Informe de implementación del Plan de Mantenimiento de sistemas de Información</t>
  </si>
  <si>
    <t>Dirección de Tecnologías de la Información y las Comunicaciones</t>
  </si>
  <si>
    <t>OSTI - Operación y Soporte a las Tecnologías de Información y las Comunicaciones</t>
  </si>
  <si>
    <t xml:space="preserve">Ejecutar soportes y mantenimientos de la herramienta </t>
  </si>
  <si>
    <t>Realizar el respectivo soporte de la herramienta EUREKA, con el fin que su funcionalidad sea la adecuada para el procesamiento y seguimiento de información que se genera en el sistema.</t>
  </si>
  <si>
    <t xml:space="preserve">Herramienta funcionando óptimamente </t>
  </si>
  <si>
    <t>Gestión efectiva de microservicios en la ADRES implementada</t>
  </si>
  <si>
    <t>Implementar bases de datos específicas para cada servicio o utilizar patrones de replicación y sincronización de datos.</t>
  </si>
  <si>
    <t>Gestionar las bases de datos en un entorno de microservicios. Puede implicar la creación de bases de datos dedicadas para cada servicio individual o la implementación de patrones que permitan la replicación y sincronización eficiente de datos entre servicios. La elección depende de factores como la independencia de servicios y el rendimiento del sistema.</t>
  </si>
  <si>
    <t>Evidencia implementación Bases de datos</t>
  </si>
  <si>
    <t>261
253
256
267
274
268</t>
  </si>
  <si>
    <t>Establecer un proceso formal de gestión del ciclo de vida de los microservicios, que incluya la creación, mantenimiento, retiro y sustitución.</t>
  </si>
  <si>
    <t>Establecer un conjunto estructurado de procedimientos para administrar todos los aspectos del ciclo de vida de los microservicios. Esto incluye la fase de creación, donde se desarrollan y despliegan nuevos microservicios; el mantenimiento, que abarca actualizaciones y correcciones; el retiro, que implica la eliminación planificada de microservicios obsoletos; y la sustitución, que contempla la introducción de nuevos microservicios en lugar de los existentes. Este proceso busca optimizar la eficiencia y confiabilidad de la arquitectura de microservicios.</t>
  </si>
  <si>
    <t>Documento: Proceso o procedimiento formal de gestión del ciclo de vida de los microservicios</t>
  </si>
  <si>
    <t>Autenticación electrónica</t>
  </si>
  <si>
    <t xml:space="preserve">Desarrollar los flujos de firma de documentos </t>
  </si>
  <si>
    <t>Esto incluye la identificación de los responsables de la firma, la definición de niveles de autorización, y la implementación de medidas de seguridad para garantizar la integridad y autenticidad de los documentos, dando continuidad a la acción realizada en 2023 con nuevos flujos.</t>
  </si>
  <si>
    <t>Flujos de documentos desarrollados</t>
  </si>
  <si>
    <t>Sistemas de información modernizados</t>
  </si>
  <si>
    <t>Actualizar las paginas de inicio de la herramienta Eureka</t>
  </si>
  <si>
    <t>actualizar el diseño e información contenida dentro de las paginas de inicio de los diferentes módulos del aplicativo Eureka</t>
  </si>
  <si>
    <t xml:space="preserve">paginas de inicio de Eureka actualizadas </t>
  </si>
  <si>
    <t>Julian Felipe Mendez Baquero
Norela Briceño Bohorquez
Fernando Jose Velásquez Avila
Jaime Guillermo Castro Ramirez
Diana Esperanza Torres Rodriguez
Lina Jimena Ocampo Arias
Rodolfo Oswaldo Uribe Duarte
Diana Fernanda Forero Corredor</t>
  </si>
  <si>
    <t>Mejorar la calidad de los reportes generados en Eureka.</t>
  </si>
  <si>
    <t xml:space="preserve">Mejorar la calidad y utilidad de los reportes generados por el Sistema de Gestión de Información (SIGI - Eureka) para facilitar el análisis de la información y la toma de decisiones </t>
  </si>
  <si>
    <t xml:space="preserve">Reportes optimizados </t>
  </si>
  <si>
    <t>Julian Felipe Mendez Baquero
Norela Briceño Bohorquez
Fernando Jose Velásquez Avila
Jaime Guillermo Castro Ramirez</t>
  </si>
  <si>
    <t>Generar y optimizar los tableros de información en el modulo Gerencial</t>
  </si>
  <si>
    <t xml:space="preserve">Crear, mejorar y optimizar los tableros de información generados en el modulo de analitico, con enfoque en los modulos de Planes, indicadores, riesgos y mejoras </t>
  </si>
  <si>
    <t xml:space="preserve">Tableros gerenciales optimizados y actualizados </t>
  </si>
  <si>
    <t>Gabriela Mendez Pelaez
Norela Briceño Bohorquez
Fernando Jose Velásquez Avila
Jaime Guillermo Castro Ramirez
Diana Esperanza Torres Rodriguez
Lina Jimena Ocampo Arias</t>
  </si>
  <si>
    <t>Plan de modernización de sistemas de información de la entidad</t>
  </si>
  <si>
    <t>Plan de modernización de sistemas que incluya la actualización de sistemas heredados, la adopción de nuevas tecnologías y la mejora de la integración entre sistemas.</t>
  </si>
  <si>
    <t>Documento: Plan de modernización de los sistemas de información</t>
  </si>
  <si>
    <t>Bases PND: El desarrollo de un Sistema de información único e interoperable que permita la articulación de todos los actores del SGSS.</t>
  </si>
  <si>
    <t>Apoyo en etapa de adaptación y configuración del ERP desde la arista correspondiente al grupo de gestión presupuestal.</t>
  </si>
  <si>
    <t>Para esta etapa el grupo de gestión presupuestal desplegará las acciones necesarias para adaptar y configurar el ERP en aquellos puntos donde es necesaria la interacción de procedimientos correspondientes al Grupo de Gestión Presupuestal.</t>
  </si>
  <si>
    <t>Informe de actividades realizadas en etapa de adaptación y configuración presupuestal del ERP.
Adaptación y configuración del ERP con la información presupuestal</t>
  </si>
  <si>
    <t>Apoyo en etapa de adaptación y configuración del ERP desde la arista correspondiente al grupo de gestión contable.</t>
  </si>
  <si>
    <t>Para esta etapa el grupo de gestión de contable desplegará las acciones necesarias para adaptar y configurar el ERP en aquellos puntos donde es necesaria la interacción de procedimientos correspondientes al Grupo de Gestión Contable y Control de Registro.</t>
  </si>
  <si>
    <t>Informe de actividades realizadas en etapa de adaptación y configuración contable del ERP.
Adaptación y configuración del ERP con la información contable</t>
  </si>
  <si>
    <t>Apoyo en etapa de adaptación y configuración del ERP desde la arista correspondiente al grupo de gestión de pagos y portafolio.</t>
  </si>
  <si>
    <t>Para esta etapa el grupo de gestión de pagos desplegará las acciones necesarias para adaptar y configurar el ERP en aquellos puntos donde es necesaria la interacción de procedimientos correspondientes al Grupo de Gestión de Pagos.</t>
  </si>
  <si>
    <t>Informe de actividades realizadas en etapa de adaptación y configuración del proceso de pagos del ERP.
Adaptación y configuración del ERP con la información del proceso de pagos</t>
  </si>
  <si>
    <t>Rafael Guillermo Anaya</t>
  </si>
  <si>
    <t>Apoyo en etapa de adaptación y configuración del ERP desde la arista correspondiente al grupo de gestión de recaudo.</t>
  </si>
  <si>
    <t>Para esta etapa el grupo de gestión de recaudo desplegará las acciones necesarias para adaptar y configurar el ERP en aquellos puntos donde es necesaria la interacción del proceso de recaudo.</t>
  </si>
  <si>
    <t>Informe de actividades realizadas en etapa de adaptación y configuración recaudo del ERP.
Adaptación y configuración del ERP con la información de recaudo</t>
  </si>
  <si>
    <t>Camilo Cely</t>
  </si>
  <si>
    <t>Apoyo en etapa de integración e interoperabilidad del ERP desde la arista correspondiente al grupo de gestión presupuestal.</t>
  </si>
  <si>
    <t>Para esta etapa el grupo de gestión presupuestal desplegará las acciones necesarias para integrar el ERP permitiendo interoperabilidad en aquellos puntos donde es necesaria la interacción de procedimientos correspondientes al Grupo de Gestión Presupuestal.</t>
  </si>
  <si>
    <t>Informe de actividades realizadas en etapa de integración e interoperabilidad presupuestal del ERP.
Tabla de integración del ERP con la información presupuestal</t>
  </si>
  <si>
    <t>Apoyo en etapa de integración e interoperabilidad  del ERP desde la arista correspondiente al grupo de gestión contable.</t>
  </si>
  <si>
    <t>Para esta etapa el grupo de gestión de contable desplegará las acciones necesarias para para integrar el ERP permitiendo interoperabilidad en aquellos puntos donde es necesaria la interacción de procedimientos correspondientes al Grupo de Gestión Contable y Control de Registro.</t>
  </si>
  <si>
    <t>Informe de actividades realizadas en etapa de integración e interoperabilidad contable del ERP.
integración e interoperabilidad del ERP con la información contable</t>
  </si>
  <si>
    <t>Apoyo en etapa de integración e interoperabilidad del ERP desde la arista correspondiente al grupo de gestión de pagos y portafolio.</t>
  </si>
  <si>
    <t>Para esta etapa el grupo de gestión de pagos desplegará las acciones necesarias para para integrar el ERP permitiendo interoperabilidad en aquellos puntos donde es necesaria la interacción de procedimientos correspondientes al Grupo de Gestión de Pagos.</t>
  </si>
  <si>
    <t>Informe de actividades realizadas en etapa de integración e interoperabilidad del proceso de pagos del ERP.
integración e interoperabilidad del ERP con la información del proceso de pagos</t>
  </si>
  <si>
    <t>Apoyo en etapa de integración e interoperabilidad del ERP desde la arista correspondiente al grupo de gestión de recaudo.</t>
  </si>
  <si>
    <t>Para esta etapa el grupo de gestión de recaudo desplegará las acciones necesarias para integrar el ERP permitiendo interoperabilidad aquellos puntos donde es necesaria la interacción del proceso de recaudo.</t>
  </si>
  <si>
    <t>Informe de actividades realizadas en etapa de integración e interoperabilidad recaudo del ERP.
integración e interoperabilidad del ERP con la información de recaudo</t>
  </si>
  <si>
    <t>Apoyo en etapa de pruebas y salida en vivo del ERP desde la arista correspondiente al grupo de gestión presupuestal.</t>
  </si>
  <si>
    <t>Para esta etapa el grupo de gestión presupuestal desplegará las acciones necesarias para realizar pruebas ERP en aquellos puntos donde es necesaria la interacción de procedimientos correspondientes al Grupo de Gestión Presupuestal.</t>
  </si>
  <si>
    <t xml:space="preserve">Pruebas y resultado de las mismas realizado en aquellos puntos donde se requiere la interacción de presupuesto en el ERP
</t>
  </si>
  <si>
    <t>Dependencias misionales</t>
  </si>
  <si>
    <t xml:space="preserve"> $ 226.074.352 </t>
  </si>
  <si>
    <t>Apoyo en etapa de pruebas y salida en vivo del ERP desde la arista correspondiente al grupo de gestión contable.</t>
  </si>
  <si>
    <t xml:space="preserve">Pruebas y resultado de las mismas realizado en aquellos puntos donde se requiere la interacción de contabilidad en el ERP
</t>
  </si>
  <si>
    <t>Apoyo en etapa de pruebas y salida en vivo del ERP desde la arista correspondiente al grupo de gestión de pagos y portafolio.</t>
  </si>
  <si>
    <t xml:space="preserve">Pruebas y resultado de las mismas realizado en aquellos puntos donde se requiere la interacción de tesorería en el ERP
</t>
  </si>
  <si>
    <t>Apoyo en etapa de pruebas y salida en vivo del ERP desde la arista correspondiente al grupo de gestión de recaudo.</t>
  </si>
  <si>
    <t xml:space="preserve">Pruebas y resultado de las mismas realizado en aquellos puntos donde se requiere la interacción de recaudo en el ERP
</t>
  </si>
  <si>
    <t>Maximizar el valor de la tecnología, fortalecer la seguridad de los datos y garantizar la alineación con los objetivos institucionales.</t>
  </si>
  <si>
    <t>Valor de la tecnología maximizada y seguridad de datos fortalecida</t>
  </si>
  <si>
    <t>Nuevas tecnologías para promover la innovación en la prestación de servicios adoptadas</t>
  </si>
  <si>
    <t>Definir el aplicativo piloto para implementación del sistema de control y seguimiento de procesos disciplinarios</t>
  </si>
  <si>
    <t>Definir con  la DGTIC el aplicativo piloto para poner a prueba el sistema de radicación, control y seguimiento de los procesos disciplinarios.</t>
  </si>
  <si>
    <t>Documento que contenga el detalle del aplicativo seleccionado para realizar el piloto en pruebas del sistema de control y seguimiento de procesos disciplinarios</t>
  </si>
  <si>
    <t>Establecer la estrategia para la implementación del plan piloto</t>
  </si>
  <si>
    <t>Realizar cronograma de actividades para la implementación del plan piloto.</t>
  </si>
  <si>
    <t>Cronograma que contenga las etapas y fechas en que se pondrá a prueba los módulos del sistema.</t>
  </si>
  <si>
    <t>Definir los requerimientos y recursos estimados para la aplicación del sistema de radicación, control y seguimiento de los procesos disciplinarios.</t>
  </si>
  <si>
    <t>Precisar con la DGTIC tanto los requerimientos como los recursos necesarios para llevar a cabo la implementación del sistema.</t>
  </si>
  <si>
    <t>Documento, actas de reuniones, correos electrónicos y grabaciones de reuniones.</t>
  </si>
  <si>
    <t>Contratación de actividades externas para la verificación de la adopción de nuevas tecnologías y la implementación de ejercicio de innovación para la gestión pública</t>
  </si>
  <si>
    <t>Ejecución de acciones contractuales para la gestión de servicios de consultoría que permitan a la entidad la adopción de nuevas tecnologías y la implementación de ejercicio de innovación para la gestión pública</t>
  </si>
  <si>
    <t>Soportes del ejercicio contractual con entidad externa</t>
  </si>
  <si>
    <t>300
301
302
303
304
305
310
311
312
285
286
287
288
292
291</t>
  </si>
  <si>
    <t>Informe de adopción de nuevas tecnologías para promover la innovación en la prestación de servicios.</t>
  </si>
  <si>
    <t>Informe de gestión de la entidad en el proceso de  adopción de nuevas tecnologías para promover la innovación en la prestación de servicios.</t>
  </si>
  <si>
    <t>Documento de informe de adopción del Plan de Transformación Digital</t>
  </si>
  <si>
    <t xml:space="preserve">
265
266
273
294
295
258</t>
  </si>
  <si>
    <t>Política de Gobierno Digital implementada por fases</t>
  </si>
  <si>
    <t>Realizar la actualización del documento - PETI para la vigencia 2023-2026</t>
  </si>
  <si>
    <t>Realizar la actualización del documento PETI 2023-2026, actualizando los proyectos y hoja de ruta para la vigencia 2025</t>
  </si>
  <si>
    <r>
      <rPr>
        <sz val="12"/>
        <color theme="1"/>
        <rFont val="Arial"/>
        <family val="2"/>
      </rPr>
      <t>-Plan Estratégico de Tecnología de la Información- PETI actualizado para la vigencia 2023-2027 formulado y aprobado</t>
    </r>
  </si>
  <si>
    <t>308
309</t>
  </si>
  <si>
    <t>Efectuar aprobación PETI para la vigencia 2023-2026</t>
  </si>
  <si>
    <t>Realizar la aprobación del documento PETI 2023-2026, actualizando los proyectos y hoja de ruta para la vigencia 2025</t>
  </si>
  <si>
    <r>
      <rPr>
        <sz val="12"/>
        <color theme="1"/>
        <rFont val="Arial"/>
        <family val="2"/>
      </rPr>
      <t>-Acta de cierre del convenio / proyecto (si aplica)</t>
    </r>
  </si>
  <si>
    <t>Informe de implementación de la adopción del Marco de Referencia de Arquitectura Empresarial</t>
  </si>
  <si>
    <t>Informe de gestión de artefactos eleborados por la entidad en el marco de adopcion de Plan de implementación del MRAE v3.0</t>
  </si>
  <si>
    <t xml:space="preserve">Documento: Informe de implementación de Lineamientos y entregables MRAE V3.0. </t>
  </si>
  <si>
    <t>Ejecutar la  implementación del componente de preservación digital - SIC</t>
  </si>
  <si>
    <t>Consiste en la implementación de las once estrategias de preservación digital, definidas en el Plan de Preservación Digital a Largo Plazo, componente del Sistema Integrado de Conservación SIC. Lo cual se puede establecer a partir de la implementación del Modelo de Gestión Documental Electrónico y el desarrollo del SGDEA.</t>
  </si>
  <si>
    <t>Presentación al CIGD con la descripción de los avances del Plan de Preservación Digital a Largo Plazo.</t>
  </si>
  <si>
    <t>Renovaciones tecnológicas contratadas</t>
  </si>
  <si>
    <t>Realizar renovaciones de Servicios y/o licenciamientos DGTIC</t>
  </si>
  <si>
    <t>Realizar la renovación de licencias y/o productos tecnológicos. Evaluando la eficacia de los servicios, asegurando que los servicios y tecnologías críticas se mantengan actualizados y alineados con las necesidades de la entidad</t>
  </si>
  <si>
    <t>Suscripción y/o renovación de herramientas tecnológicas para la entidad de acuerdo al PAA</t>
  </si>
  <si>
    <t>Fortalecer la capacidad tecnológica para la  recopilación, organización, almacenamiento y análisis eficaz de la información, que permita la integración con los diversos actores del sistema de Salud en el sistema de información único e interoperable.</t>
  </si>
  <si>
    <t>Capacidad tecnológica e interoperabilidad fortalecidas</t>
  </si>
  <si>
    <t>Interoperabilidad con los diversos actores del sistema General de Salud</t>
  </si>
  <si>
    <r>
      <rPr>
        <sz val="12"/>
        <color theme="1"/>
        <rFont val="Arial"/>
        <family val="2"/>
      </rPr>
      <t>Apoyar la implementación del sistema de información integral e interoperable del sistema nacional de salud.</t>
    </r>
  </si>
  <si>
    <r>
      <rPr>
        <sz val="12"/>
        <color theme="1"/>
        <rFont val="Arial"/>
        <family val="2"/>
      </rPr>
      <t>Apoyar la implementación del sistema de información integral e interoperable del sistema nacional de salud.
Actividad asociada a los objetivos y líneas estratégicas del plan sectorial MSPS</t>
    </r>
  </si>
  <si>
    <t>Evidencias de asistencia a las mesas de interoperabilidad definidas por el MSPS</t>
  </si>
  <si>
    <t>Definir protocolos seguros y eficientes para la transferencia de datos entre sistemas</t>
  </si>
  <si>
    <t>Documento de adopción del Marco de Interoperabilidad al interior de la entidad para la transferencia de datos y protocolos seguros que garanticen la interoperabilidad de información</t>
  </si>
  <si>
    <t>Documento: Adopción del Marco de Interoperabilidad</t>
  </si>
  <si>
    <t>Gestión de Datos Maestros</t>
  </si>
  <si>
    <t>Gestionar los datos maestros al interior de la entidad</t>
  </si>
  <si>
    <t>Gestión de la implementación sobre datos  que incluya repositorios de información, acceso seguro y control de la información.</t>
  </si>
  <si>
    <t>Definición de requerimientos necesarios para el mantenimiento de la gestión de datos al interior de la entidad</t>
  </si>
  <si>
    <t>Repositorio de información</t>
  </si>
  <si>
    <t>Software desarrollado</t>
  </si>
  <si>
    <t>Implementación del Plan de desarrollo de software a través de Fabrica de software</t>
  </si>
  <si>
    <t>Sistemas en producción de conformidad con el Plan de desarrollo definido</t>
  </si>
  <si>
    <t>Evidencias de la puesta en producción de los sistemas de información institucionales</t>
  </si>
  <si>
    <t>255
259
260
263
269
270
271</t>
  </si>
  <si>
    <t>Optimizar la infraestructura tecnológica de la ADRES</t>
  </si>
  <si>
    <t>Infraestructura tecnológica optimizada</t>
  </si>
  <si>
    <t>Gestión de servicios tecnológicos</t>
  </si>
  <si>
    <t>Realizar la adopción Marco de ITSM</t>
  </si>
  <si>
    <t>Esta actividad busca renovar el contrato de operación de la Mesa de Servicios de la entidad con el fin de apoyar el proceso de Operación de los Servicios de Tecnología y dar continuidad a la prestación del servicio en la entidad.</t>
  </si>
  <si>
    <t>Mesa de servicios renovada</t>
  </si>
  <si>
    <t>Optimizar los módulos de la herramienta Eureka</t>
  </si>
  <si>
    <t xml:space="preserve">Realizar análisis y revisión de los diferentes módulos de la herramienta Eureka, optimizando su uso por medio de solicitudes de optimización al proveedor. Corrección de datos y parametrización de la misma. </t>
  </si>
  <si>
    <t>Herramienta parametrizada. Informe y reporte de ajustes y optimizaciones ejecutadas</t>
  </si>
  <si>
    <t>Norela Briceño Bohorquez
Fernando Jose Velásquez Avila
Jaime Guillermo Castro Ramirez
Diana Fernanda Forero Corredor
Diana Esperanza Torres Rodriguez
Rodolfo Oswaldo Uribe Duarte
Lina Jimena Ocampo Arias</t>
  </si>
  <si>
    <t>Administración de plataforma, redes y almacenamiento</t>
  </si>
  <si>
    <t>Efectuar la contratación y/o  implementación de Servicios tecnológicos, que incluyen nube pública o privada</t>
  </si>
  <si>
    <t xml:space="preserve">La contratación o implementación de estos servicios es una actividad permanente año a año, que busca mejorar la escalabilidad, flexibilidad y eficiencia operativa, permitiendo a la organización aprovechar recursos tecnológicos externos y concentrarse en sus objetivos empresariales fundamentales.
</t>
  </si>
  <si>
    <t xml:space="preserve">Contratos de nube pública renovados </t>
  </si>
  <si>
    <t>Plan de modernización de la infraestructura tecnológica</t>
  </si>
  <si>
    <t xml:space="preserve">Evaluar y actualizar tanto el hardware como el software, así como implementar nuevas tecnologías y prácticas para mejorar la eficiencia, seguridad y capacidad de respuesta de la infraestructura. Incluye pasos como la evaluación de la infraestructura existente, la definición de objetivos y requerimientos, la selección de tecnologías modernas, la implementación de medidas de seguridad, la migración de datos, la capacitación del personal y la monitorización continua para garantizar la optimización y la adaptabilidad a futuros cambios tecnológicos.
</t>
  </si>
  <si>
    <t>Documento: Plan de modernización de la infraestructura tecnológica</t>
  </si>
  <si>
    <t>Gestión de Back Up´s</t>
  </si>
  <si>
    <t>Determinar la estrategia de almacenamiento para las copias de seguridad</t>
  </si>
  <si>
    <t>Establecer un plan estructurado para respaldar y almacenar la información crítica de una organización de manera segura y eficiente. Esto incluye decidir cómo se realizarán las copias de seguridad, con qué frecuencia, qué datos se respaldarán, y dónde se almacenarán. La estrategia también aborda cuestiones como la retención de datos, la encriptación para garantizar la seguridad, y la elección de medios de almacenamiento, ya sea en dispositivos físicos locales, servicios en la nube o una combinación de ambos. El objetivo es garantizar la disponibilidad y recuperación rápida de datos en caso de pérdida o falla del sistema, minimizando el riesgo de pérdida de información crítica.</t>
  </si>
  <si>
    <t>Documento: Estrategia de almacenamiento para las copias de seguridad</t>
  </si>
  <si>
    <t xml:space="preserve">Generar back Ups de la información alojada en la herramienta Eureka </t>
  </si>
  <si>
    <t>generar back Ups - copias de seguridad de toda la información que se gestiona en la herramienta Eureka con un periodicidad mensual, y solicitar copias incrementales al proveedor.</t>
  </si>
  <si>
    <t xml:space="preserve">correos electrónicos con la evidencia de la copia de seguridad generada por el proveedor </t>
  </si>
  <si>
    <t xml:space="preserve">Oficina Asesora de Planeación y Control de Riesgos </t>
  </si>
  <si>
    <t>Reforzar las medidas de seguridad y privacidad de la información en la ADRES</t>
  </si>
  <si>
    <t>Medidas de seguridad y privacidad de la información reforzadas</t>
  </si>
  <si>
    <t>Política de Seguridad Digital implementada</t>
  </si>
  <si>
    <t xml:space="preserve">Realizar el ejercicio de análisis de vulnerabilidades </t>
  </si>
  <si>
    <t>A través de esta actividad se busca descubrir puntos susceptibles a amenazas cibernéticas, errores de configuración o fallos de seguridad. La finalidad principal es fortalecer las defensas, mejorar la postura de seguridad y mitigar riesgos, garantizando la integridad, confidencialidad y disponibilidad de la información.</t>
  </si>
  <si>
    <t>Documento: Informe de Análisis y plan de mitigación</t>
  </si>
  <si>
    <t>Identificar y gestionar los riesgos de seguridad digital de su infraestructura</t>
  </si>
  <si>
    <t>Identificar y gestionar los riesgos de seguridad digital de su infraestructura tanto nube pública como  privada</t>
  </si>
  <si>
    <t>Riesgos de seguridad digital de sus infraestructuras identificados y gestionados</t>
  </si>
  <si>
    <t>Carlos Rodríguez
Carlos Andres Ruiz Romero
Rodolfo Oswaldo Uribe Duarte</t>
  </si>
  <si>
    <t xml:space="preserve">Plan de continuidad del negocio y recuperación de desastres </t>
  </si>
  <si>
    <t>Realizar ejercicios de Simulación de Servicios</t>
  </si>
  <si>
    <t>Realizar ejercicios de Simulación de Servicios y recibir los entregables del servicios DRP</t>
  </si>
  <si>
    <t>Resultado del ejercicio de simulación</t>
  </si>
  <si>
    <t>Actualizar el Plan de Recuperación de desastres</t>
  </si>
  <si>
    <t>Actualización del Plan de Recuperación de desastres</t>
  </si>
  <si>
    <t>-Plan de Recuperación de Desastres actualizado</t>
  </si>
  <si>
    <t>Redefinir el  modelo operativo de la entidad para apalancar la gestión integral por procesos</t>
  </si>
  <si>
    <t>Modelo operativo redefinido</t>
  </si>
  <si>
    <t>Propuesta arquitectura de procesos ADRES</t>
  </si>
  <si>
    <t>Jefe Oficina Asesora de Planeación y Control de Riesgos</t>
  </si>
  <si>
    <t>La modernización institucional con el fortalecimiento de la rectoría del MSPS y la capacidad de ADRES</t>
  </si>
  <si>
    <t>Definir el proceso para el despliegue de la gestión integral de procesos en la entidad</t>
  </si>
  <si>
    <t>Definir metodológicamente y a nivel de proceso cómo se desplegará la gestión de procesos de negocio en la entidad, asegurando que los documentos que se construyan contengan como mínimo: 
• Lineamientos
• Niveles de desagregación de procesos
• Glosario de términos
• Modelo de gobierno
• Instrumentos para caracterización y despliegue de procesos en la entidad</t>
  </si>
  <si>
    <t>Proceso Gestión de Procesos de Negocio documentado con sus respectivos instrumentos para el despliegue en la entidad</t>
  </si>
  <si>
    <t>Ingrid Carola Amaya Moreno</t>
  </si>
  <si>
    <t>Constanza Cristina Díaz Romero</t>
  </si>
  <si>
    <t>Gestionar la aprobación y formalización del proceso para el despliegue de la gestión integral de procesos en la entidad</t>
  </si>
  <si>
    <t>Adelantar las acciones correspondientes para aprobar y formalizar el proceso de Gestión de Procesos de Negocio con todos sus instrumentos</t>
  </si>
  <si>
    <t>Proceso Gestión de Procesos de Negocio con sus respectivos instrumentos aprobado</t>
  </si>
  <si>
    <t>Construir el plan de trabajo detallado para la definición y construcción de los procesos</t>
  </si>
  <si>
    <t>A partir del proceso definido para la "Gestión de Procesos de Negocio", definir las acciones a adelantar para realizar la identificación y construcción de los procesos de la ADRES, asegurando una priorización previa.</t>
  </si>
  <si>
    <t>Plan detallado de trabajo para la identificación y construcción del nuevo modelo de procesos de la Entidad</t>
  </si>
  <si>
    <t>Ninguna</t>
  </si>
  <si>
    <t>Realizar sondeo de mercado para identificar herramientas que permitan la administración y gestión integral de los procesos (BPAs)</t>
  </si>
  <si>
    <t>Identificar que herramientas tecnológicas (BPA) existen en el mercado que permitan:
- Diseño y desagregación de procesos
- Simulación - Análisis
- Documentación de proceso
- Control de versionamiento de documentos
- Creación de flujos de aprobación
- Custodia de procesos
- Publicación</t>
  </si>
  <si>
    <t>Documento comparativo de herramientas BPA</t>
  </si>
  <si>
    <t>Construir caso de negocio para soportar la necesidad de la adquisición de un BPA</t>
  </si>
  <si>
    <t>A partir del sondeo de mercado, construir un caso de negocio en el que se describa:
• Necesidad a suplir / Problema(s) a solucionar
• Actores involucrados
• 3 posibles soluciones tomadas del sondeo de mercado
• Alcance
• Riesgos y sus mitigaciones
- Requerimientos Funcionales y 
• Requerimientos no funcionales o técnicos (seguridad, disponibilidad, continuidad, facilidad de gestión, tiempo de respuesta)
• Costos
• Beneficios o ahorros
• Recomendaciones
• Ventajas y desventajas</t>
  </si>
  <si>
    <t>Documento caso de negocio que explica la necesidad de adquirir una herramienta BPA construido</t>
  </si>
  <si>
    <t>Gestionar la aprobación del caso de negocio que soporta la necesidad de la adquisición de un BPA</t>
  </si>
  <si>
    <t xml:space="preserve">Adelantar las acciones a que haya lugar para gestionar la aprobación del documento caso de negocio que explica la necesidad de adquirir una herramienta BPA </t>
  </si>
  <si>
    <t>Documento caso de negocio que explica la necesidad de adquirir una herramienta BPA aprobado</t>
  </si>
  <si>
    <t>Formalizar a los procesos de Gestión de contratación y Financiera la necesidad de recursos para la adquisición de un BPA</t>
  </si>
  <si>
    <r>
      <t xml:space="preserve">Diligenciar la información requerida para solicitar </t>
    </r>
    <r>
      <rPr>
        <sz val="9.9"/>
        <color theme="1"/>
        <rFont val="Arial"/>
        <family val="2"/>
      </rPr>
      <t>recursos para la adquisición de un BPA</t>
    </r>
    <r>
      <rPr>
        <sz val="11"/>
        <color theme="1"/>
        <rFont val="Arial"/>
        <family val="2"/>
      </rPr>
      <t>, conforme lo establecido por la Dirección Administrativa y Financiera</t>
    </r>
  </si>
  <si>
    <t>Solicitud de recursos para la adquisición de un BPA formalizada a la Dirección Administrativa y Financiera</t>
  </si>
  <si>
    <t xml:space="preserve">GCON - Gestión Contractual
GFIN - Gestión Financiera </t>
  </si>
  <si>
    <t>Mapa de procesos aprobado</t>
  </si>
  <si>
    <t>Realizar talleres y/o mesas de trabajo para redefinir la cadena de valor de la ADRES.</t>
  </si>
  <si>
    <t>Convocar a directores, subdirectores y coordinadores a las sesiones de trabajo que se establezcan en el plan detallado.</t>
  </si>
  <si>
    <t>Propuesta de Macroprocesos por tipo, con sus interacciones</t>
  </si>
  <si>
    <t>Gestionar la aprobación de la propuesta de Macroprocesos por tipo con sus interacciones</t>
  </si>
  <si>
    <t>Realizar la presentación de la propuesta de Macroprocesos por tipo con sus interacciones, en las instancias requeridas para su aprobación.</t>
  </si>
  <si>
    <t>Macroprocesos por tipo, con sus interacciones aprobados</t>
  </si>
  <si>
    <t>Realizar talleres y/o mesas de trabajo para construir SIPOC de Macroprocesos</t>
  </si>
  <si>
    <t>SIPOC Macroprocesos</t>
  </si>
  <si>
    <t>Caracterizar los Macroprocesos aprobados</t>
  </si>
  <si>
    <t>Documentar el Macroproceso conforme con los instrumentos definidos en la metodología del proceso de Gestión de Procesos de Negocio</t>
  </si>
  <si>
    <t>Caracterizaciones de Macroprocesos construidas</t>
  </si>
  <si>
    <t>Gestionar la aprobación de las caracterizaciones de Macroprocesos</t>
  </si>
  <si>
    <t>Caracterizaciones de Macroprocesos aprobadas</t>
  </si>
  <si>
    <t>Subprocesos aprobados</t>
  </si>
  <si>
    <t xml:space="preserve">Jefe Oficina Asesora de Planeación y Control de Riesgos </t>
  </si>
  <si>
    <t>Revisar y actualizar  procedimiento propuesto a las dependencias que intervienen en la gestión del cambio del SIG</t>
  </si>
  <si>
    <t>Procedimiento de gestión del cambio actualizado</t>
  </si>
  <si>
    <t>Ana Milena Escobar Rincón
Carlos Andres Ruiz Romero
Rodolfo Oswaldo Uribe Duarte</t>
  </si>
  <si>
    <t>Procedimiento propuesto socializado</t>
  </si>
  <si>
    <t>Isabel Cristina Estrada
Heriberto Albutria Cortes
Hugo Prada Lozada</t>
  </si>
  <si>
    <t>Adoptar el marco de referencia de arquitectura empresarial en lo que respecta al dominio institucional, de información y de seguridad</t>
  </si>
  <si>
    <t>Marco de referencia de Arquitectura Empresarial adoptado</t>
  </si>
  <si>
    <t>Modelo operativo institucional</t>
  </si>
  <si>
    <t>La modernización institucional con el fortalecimiento de la rectoría del MSPS, la capacidad de ADRES</t>
  </si>
  <si>
    <t>Finalizar metodología para medir el nivel de madurez de los procesos</t>
  </si>
  <si>
    <t>Construir documento que contenga la metodología adoptada para medir el nivel de madurez de la gestión de procesos de negocio a nivel entidad, el de los procesos y el de las capacidades de transformación</t>
  </si>
  <si>
    <t>Metodología para medir el nivel de madurez de los procesos construida</t>
  </si>
  <si>
    <t>Gestionar la aprobación de la metodología para medir el nivel de madurez de los procesos</t>
  </si>
  <si>
    <t>Realizar las acciones a que haya lugar para aprobar la metodología adoptada para medir el nivel de madurez de la gestión de procesos de negocio a nivel entidad, el de los procesos y el de las capacidades de transformación</t>
  </si>
  <si>
    <t>Metodología para medir el nivel de madurez de los procesos aprobada</t>
  </si>
  <si>
    <t>Hugo Prada Lozada
Enlace OAPCR para el proceso GEDO</t>
  </si>
  <si>
    <t>Modelo capacidades institucionales</t>
  </si>
  <si>
    <t>Construir metodología para medir el nivel de madurez de las capacidades institucionales de la ADRES</t>
  </si>
  <si>
    <t>Construir documento que contenga la metodología adoptada para medir el nivel de madurez de las capacidades de la ADRES</t>
  </si>
  <si>
    <t>Metodología nivel madurez capacidades construida</t>
  </si>
  <si>
    <t>Gestionar la aprobación de la metodología propuesta para medir el nivel de madurez de las capacidades institucionales de la ADRES</t>
  </si>
  <si>
    <t>Realizar las acciones a que haya lugar para aprobar la metodología adoptada para medir el nivel de madurez de las capacidades de la Entidad</t>
  </si>
  <si>
    <t>Metodología nivel madurez capacidades aprobada</t>
  </si>
  <si>
    <t>Integrantes mesa de arquitectura:
Ingrid Carola Amaya
Daniel Cabezas
Paola Ambrosio y otros</t>
  </si>
  <si>
    <t>Construir el mapa de capacidades institucionales</t>
  </si>
  <si>
    <t>Construir conforme lo establecido en el Marco de Referencia de Arquitectura Empresarial (MRAE) del MINTIC que se encuentre vigente, el mapa de capacidades de la ADRES</t>
  </si>
  <si>
    <t>Mapa de capacidades institucionales construido</t>
  </si>
  <si>
    <t>Gestionar la aprobación del mapa de capacidades institucionales propuesto</t>
  </si>
  <si>
    <t>Realizar las acciones a que haya lugar para aprobar el mapa de capacidades de la Entidad</t>
  </si>
  <si>
    <t>Mapa de capacidades institucionales aprobado</t>
  </si>
  <si>
    <t>Asociar al mapa estratégico las capacidades institucionales identificadas</t>
  </si>
  <si>
    <t>Construir conforme lo establecido en el Marco de Referencia de Arquitectura Empresarial (MRAE) del MINTIC que se encuentre vigente, las relaciones existentes entre las capacidades institucionales y el mapa estratégico</t>
  </si>
  <si>
    <t xml:space="preserve">Soporte que evidencie las relaciones existentes entre mapa estratégico y las capacidades institucionales </t>
  </si>
  <si>
    <t>Gestionar la aprobación del soporte que evidencie las relaciones existentes entre mapa estratégico y las capacidades institucionales identificadas</t>
  </si>
  <si>
    <t>Realizar las acciones a que haya lugar para aprobar el soporte que evidencie las relaciones existentes entre mapa estratégico y las capacidades institucionales</t>
  </si>
  <si>
    <t>Soporte que evidencie las relaciones existentes entre mapa estratégico y las capacidades institucionales aprobado</t>
  </si>
  <si>
    <t>Modelo de servicios institucionales</t>
  </si>
  <si>
    <t>Construir metodología para definir y/o actualizar el portafolio de servicios</t>
  </si>
  <si>
    <t>Construir una propuesta metodológica para la definición y/o actualización del portafolio de servicios de la entidad</t>
  </si>
  <si>
    <t>Metodología definición y/o actualización portafolio de servicios propuesta</t>
  </si>
  <si>
    <t>Gestionar la aprobación de la metodología propuesta para definir y/o actualizar el portafolio de servicios</t>
  </si>
  <si>
    <t xml:space="preserve">Realizar las acciones a que haya lugar para aprobar la metodología para la definición y/o actualización del portafolio de servicios </t>
  </si>
  <si>
    <t>Metodología definición y/o actualización portafolio de servicios aprobada</t>
  </si>
  <si>
    <t>Construir y/o actualizar el catálogo de servicios institucionales</t>
  </si>
  <si>
    <t>Construir conforme lo establecido en el Marco de Referencia de Arquitectura Empresarial (MRAE) del MINTIC que se encuentre vigente, el catálogo de servicios institucionales</t>
  </si>
  <si>
    <t>Catálogo de servicios institucionales propuesto</t>
  </si>
  <si>
    <t>Gestionar la aprobación del catálogo de servicios institucionales</t>
  </si>
  <si>
    <t>Realizar las acciones a que haya lugar para aprobar el catálogo de servicios institucionales</t>
  </si>
  <si>
    <t>Catálogo de servicios institucionales aprobado</t>
  </si>
  <si>
    <t>Relacionar las capacidades institucionales con los servicios que ofrece la Entidad</t>
  </si>
  <si>
    <t>Construir conforme lo establecido en el Marco de Referencia de Arquitectura Empresarial (MRAE) del MINTIC que se encuentre vigente, la relación entre las capacidades institucionales y los servicios que ofrece la Entidad</t>
  </si>
  <si>
    <t>Soporte que evidencie la relación entre las capacidades institucionales y los servicios propuesto</t>
  </si>
  <si>
    <t>Gestionar la aprobación del soporte que evidencie la relación entre las capacidades institucionales con los servicios que ofrece la Entidad</t>
  </si>
  <si>
    <t>Realizar las acciones a que haya lugar para aprobar el soporte que evidencie la relación entre las capacidades institucionales y los servicios</t>
  </si>
  <si>
    <t>Soporte que evidencie la relación entre las capacidades institucionales y los servicios aprobado</t>
  </si>
  <si>
    <t>Adoptar el marco de referencia de arquitectura empresarial  - dominio institucional, de información y seguridad</t>
  </si>
  <si>
    <t>Estimación financiera y modelo de planeación Institucional</t>
  </si>
  <si>
    <t>Construir Modelo financiero ADRES</t>
  </si>
  <si>
    <t>Realizar el análisis del modelo financiero, con el cual administrar los presupuestos y los recursos públicos asignados a la entidad y a sus proyectos, constituyéndose así en una herramienta de seguimiento presupuestal.</t>
  </si>
  <si>
    <t xml:space="preserve">Tablero en Excel de levantamiento de datos relacionados con flujos de caja, balances y presupuestos </t>
  </si>
  <si>
    <t>Julian Felipe Mendez Baquero
Diana Esperanza Torres Rodriguez
Daniel Eduardo Cabezas Murillo</t>
  </si>
  <si>
    <t>GFIR - Gestión Financiera de Recursos</t>
  </si>
  <si>
    <t>Generar Catalogo de Recursos ADRES</t>
  </si>
  <si>
    <t>Realizar un inventario exhaustivo y una descripción detallada de todos los elementos esenciales para el funcionamiento de la entidad, abarcando desde insumos y propiedades inmuebles hasta infraestructura, tecnología e información. El propósito de este proceso es proporcionar una visión completa de los recursos necesarios para las operaciones de la entidad, asegurando un entendimiento claro de los activos físicos y virtuales que respaldan sus funciones</t>
  </si>
  <si>
    <t xml:space="preserve">Catalogo de elementos tangibles e intangibles </t>
  </si>
  <si>
    <t>Diana Esperanza Torres Rodriguez
Julian Felipe Mendez Baquero</t>
  </si>
  <si>
    <t xml:space="preserve">Elaborar y presentar para Aprobación un modelo financiero </t>
  </si>
  <si>
    <t>Elaborar una propuesta de control presupuestal y presentar como herramienta propuesta para el seguimiento presupuestal al PAIA que le permita a la ADRES una correcta gestión y dirección de sus recursos</t>
  </si>
  <si>
    <t>Herramienta de seguimiento presupuestal</t>
  </si>
  <si>
    <t xml:space="preserve">Socializar Marco Normativo, modelo financiero y   Herramienta de seguimiento presupuestal. </t>
  </si>
  <si>
    <t>Realizar mesas de trabajo para presentar el marco normativo, el modelo y la herramienta de seguimiento presupuestal con Todas las dependencias.</t>
  </si>
  <si>
    <t>Presentación en Power Point del marco y el modelo financiero
Lista de asistencia</t>
  </si>
  <si>
    <t xml:space="preserve">Julian Felipe Mendez Baquero
Diana Esperanza Torres Rodriguez
</t>
  </si>
  <si>
    <t>Todos los procesos</t>
  </si>
  <si>
    <t>Elaborar Matriz presupuestal</t>
  </si>
  <si>
    <t>Identificar y desarrollar  las acciones y prácticas concretas necesarias para lograr una correcta adopción de los elementos del dominio de uso y apropiación, que conforman el Marco de Referencia Arquitectura en la composición financiera. Revisar la guía de uso y apropiación propuesta por MINTIC en el marco de referencia de arquitectura empresarial, un elemento transversal de la Política de Gobierno Digital, con el fin de aplicar las mejores prácticas en la materia</t>
  </si>
  <si>
    <t>Matriz o tablero de control para la planificación de recursos financieros, que incluya aspectos como apropiación, compromisos, pagos y saldos. Este sistema estará vinculado al Plan Anual de Adquisiciones y a la disposición de vigencias futuras</t>
  </si>
  <si>
    <t>Flujos y arquitectura de información</t>
  </si>
  <si>
    <t>Identificar los roles y responsables de Gob Datos</t>
  </si>
  <si>
    <t xml:space="preserve">Identificar  roles y responsables para las actividades relacionadas con Gobierno y Gestión de Datos 
</t>
  </si>
  <si>
    <t>Documento borrador con  la estructura organizacional para Gobierno de Datos en el ADRES</t>
  </si>
  <si>
    <t>Daniel Eduardo Cabezas Murillo</t>
  </si>
  <si>
    <t xml:space="preserve">19.Gestión de la información estadística
</t>
  </si>
  <si>
    <t>Definir la estructura organizacional para las actividades de Gob Datos</t>
  </si>
  <si>
    <t xml:space="preserve">Definir una estructura organizacional para las actividades relacionadas con Gobierno y Gestión de Datos 
</t>
  </si>
  <si>
    <t>Documento final  y  presentación de estructura organizacional para Gobierno de Datos en el ADRES</t>
  </si>
  <si>
    <t>Diseñar el borrador de la Política de Gobierno de Datos</t>
  </si>
  <si>
    <t xml:space="preserve">Diseñar un borrador de propuesta de Política de Gobierno de Datos
</t>
  </si>
  <si>
    <t>Documento de la Política de Gobierno de Datos en el Adres versión borrador</t>
  </si>
  <si>
    <t>Presentar la propuesta de Política de Gob Datos</t>
  </si>
  <si>
    <t xml:space="preserve">Presentar la propuesta  de Política de Gobierno de Datos a la oficina Jurídica
</t>
  </si>
  <si>
    <t>Presentación de la Política de Gobierno de Datos en el Adres</t>
  </si>
  <si>
    <t>1. Planeación Institucional</t>
  </si>
  <si>
    <t>Diseñar Versionamiento final Política de Datos</t>
  </si>
  <si>
    <t xml:space="preserve">Diseñar la Política y entregar la versión final a la oficina Jurídica
</t>
  </si>
  <si>
    <t>Documento final con la Política de Gobierno de Datos en el Adres</t>
  </si>
  <si>
    <t>Diseñar el proceso preliminar del  proceso de Gestión de Datos</t>
  </si>
  <si>
    <t xml:space="preserve">Diseñar el procesos preliminar  de la gestión del dato (entradas, salidas, actividades, productos, roles, métricas, instructivos y demás documentos que den lineamiento a los subprocesos)
</t>
  </si>
  <si>
    <t xml:space="preserve">Proceso de Gobierno de Datos y Gestión de datos </t>
  </si>
  <si>
    <t>15. Gestión del Conocimiento y la Innovación</t>
  </si>
  <si>
    <t>Presentar el  proceso de Gobierno de datos</t>
  </si>
  <si>
    <t xml:space="preserve">Presentar el procesos de gestión del dato (entradas, salidas, actividades, productos, roles, métricas, instructivos y demás documentos que den lineamiento a los subprocesos)
</t>
  </si>
  <si>
    <t xml:space="preserve">Presentación del Proceso de Gobierno de Datos y Gestión de datos </t>
  </si>
  <si>
    <t>Ajustar el proceso   del proceso de Gestión de datos</t>
  </si>
  <si>
    <t xml:space="preserve">Ajustar el  procesos relacionados con la gestión del dato (entradas, salidas, actividades, productos, roles, métricas, instructivos y demás documentos que den lineamiento a los subprocesos) conforme a las recomendaciones de la presentación
</t>
  </si>
  <si>
    <t xml:space="preserve">Documento preliminar para el Proceso de Gobierno de Datos y Gestión de datos </t>
  </si>
  <si>
    <t>Levantar el ecosistema de datos en el ADRES</t>
  </si>
  <si>
    <t xml:space="preserve">Levantar el ecosistema de datos de la entidad
</t>
  </si>
  <si>
    <t>Artefacto con el  inventario de fuentes de datos con sus atributos</t>
  </si>
  <si>
    <t>Presentar el  ecosistema de datos en el ADRES</t>
  </si>
  <si>
    <t xml:space="preserve">Presentar el ecosistema de datos de la entidad
</t>
  </si>
  <si>
    <t xml:space="preserve">Presentación del Artefacto </t>
  </si>
  <si>
    <t>Fortalecer el sistema de gestión de seguridad y privacidad de la información</t>
  </si>
  <si>
    <t>Sistema de gestión de seguridad y privacidad de la información fortalecido</t>
  </si>
  <si>
    <t>Definir e implementar la política de seguridad de datos</t>
  </si>
  <si>
    <t>Política implementada.</t>
  </si>
  <si>
    <t>Rodolfo Oswaldo Uribe Duarte</t>
  </si>
  <si>
    <t>Definir estrategias de seguridad de la información para fortalecer los flujos y la arquitectura de información.</t>
  </si>
  <si>
    <t>Definir estrategias de seguridad de la información para fortalecer los flujos y la arquitectura de información teniendo en cuenta controles de seguridad, autenticación, autorización, inscripción, vulnerabilidades , entre otros aspectos.</t>
  </si>
  <si>
    <t>Estrategias definidas</t>
  </si>
  <si>
    <t xml:space="preserve">Revisión, diagnóstico y actualización de Indicadores de Gestión </t>
  </si>
  <si>
    <t>Revisar, actualizar y crear, en articulación con los Líderes de Procesos, los indicadores de Gestión acorde al rediseño organizacional  y al nuevo Modelo Operativo de la ADRES</t>
  </si>
  <si>
    <t>Diagnóstico Indicadores
Hojas de vida de indicadores de Gestión actualizadas
Indicadores actualizados en Eureka</t>
  </si>
  <si>
    <t>Gabriela Mendez Pelaez
Julian Felipe Mendez Baquero</t>
  </si>
  <si>
    <t>Implementar o configurar para uso de las necesidades de la ADRES un servidor FHIR.</t>
  </si>
  <si>
    <t>Servidor FHIR configurado o implementado</t>
  </si>
  <si>
    <t xml:space="preserve">Fidel Olarte
Dario Fula
Andrés </t>
  </si>
  <si>
    <t>Implementar el estandar de interoperabilidad HL7 FHIR en la base de datos de BDUA</t>
  </si>
  <si>
    <t>Fachada FHIR para el BDUA implementado en servidor FHIR</t>
  </si>
  <si>
    <t>Dirección de Gestión de Tecnologías de la Información y las Comunicaciones
Dirección de Liquidaciones y Garantías</t>
  </si>
  <si>
    <t>Implementar el estandar de interoperabilidad HL7 FHIR en la base de datos de REPS</t>
  </si>
  <si>
    <t>Fachada FHIR para la base REPS implementado en servidor FHIR</t>
  </si>
  <si>
    <t>Dirección de Gestión de Tecnologías de la Información y las Comunicaciones
Dirección de Liquidaciones y Garantías
Dirección de Otras Prestaciones</t>
  </si>
  <si>
    <t>Implementar el estandar de interoperabilidad HL7 FHIR en la base de datos de RECLAMACIONES</t>
  </si>
  <si>
    <t>Fachada FHIR para la base de  RECLAMACIONES implementado en servidor FHIR</t>
  </si>
  <si>
    <t>Dirección de Gestión de Tecnologías de la Información y las Comunicaciones
Dirección de Otras Prestaciones</t>
  </si>
  <si>
    <t>Implementar el estandar de interoperabilidad HL7 FHIR en la base de datos de MIPRES</t>
  </si>
  <si>
    <t>Fachada FHIR para el MIPRES implementado en servidor FHIR</t>
  </si>
  <si>
    <t>Apoyar la implementación de la GESTIÓN DE LOS DATOS la cual abarca el GOBIERNO DE DATOS</t>
  </si>
  <si>
    <t>De acuerdo con cada una de las 12 capas de la gestión de los datos.</t>
  </si>
  <si>
    <t>Información a intercambiar con otras entidades identificada</t>
  </si>
  <si>
    <t xml:space="preserve">Seleccionar las fuentes de Información 
</t>
  </si>
  <si>
    <t>Seleccionar fuentes de información por medio de entrevistas al interior del ADRES que resulten de interés para el intercambio de información</t>
  </si>
  <si>
    <t>Documento con las fuentes seleccionadas con el contexto de selección</t>
  </si>
  <si>
    <t xml:space="preserve">Diseñar un prototipo de tablero 
</t>
  </si>
  <si>
    <t>Diseñar un prototipo de tablero que permita la toma de decisiones</t>
  </si>
  <si>
    <t>Prototipo de tablero</t>
  </si>
  <si>
    <t xml:space="preserve">Desarrollar un tablero gerencial 
</t>
  </si>
  <si>
    <t>Desarrollar  un Tablero gerencial que cumpla con ciclo de vida del dato y que este integrado con la arquitectura de negocio, se le debe integrar el verbo en infinitivo al comienzo.</t>
  </si>
  <si>
    <t xml:space="preserve">Tablero gerencial en la herramienta institucional </t>
  </si>
  <si>
    <t xml:space="preserve">Diseñar una propuesta para los datos publicados </t>
  </si>
  <si>
    <t>Diseñar propuesta para mejorar los datos publicados en el portal ADRES</t>
  </si>
  <si>
    <t xml:space="preserve">Diseño de la  propuesta para mejorar los datos publicados en el portal ADRES </t>
  </si>
  <si>
    <t xml:space="preserve">Mejorar los artefactos de datos </t>
  </si>
  <si>
    <t>Mejorar los  artefactos de trasparencia de la información</t>
  </si>
  <si>
    <t>Requerimiento de mejora para los datos expuestos al público general en la ADRES</t>
  </si>
  <si>
    <t xml:space="preserve">Modelo de información institucional </t>
  </si>
  <si>
    <t>Revisar la  Metodología para medir el nivel de madurez de la arquitectura de información</t>
  </si>
  <si>
    <t>Revisar  la versión final de la  metodología para medir el nivel de madurez de los datos</t>
  </si>
  <si>
    <t xml:space="preserve">Documento de metodología  revisado y con comentarios </t>
  </si>
  <si>
    <t>Ajustar Metodología para medir el nivel de madurez de la arquitectura de información</t>
  </si>
  <si>
    <t>Ajustar  la metodología para la evaluación de en madurez de datos</t>
  </si>
  <si>
    <t>Instructivo metodológico ajustado para evaluación de madurez de datos</t>
  </si>
  <si>
    <t>Identificar los  datos maestros y de referencia</t>
  </si>
  <si>
    <t>Identificar los datos maestros y de referencia</t>
  </si>
  <si>
    <t>Documento con la identificación de los datos maestros de fuentes seleccionadas</t>
  </si>
  <si>
    <t xml:space="preserve">Perfilar los datos maestros </t>
  </si>
  <si>
    <t xml:space="preserve">Perfilar datos maestros </t>
  </si>
  <si>
    <t>Documento con el perfilamiento de los datos maestros de fuentes seleccionadas</t>
  </si>
  <si>
    <t>Identificar los metadatos de negocio</t>
  </si>
  <si>
    <t>Identificar metadatos de negocio como: definiciones de negocio, restricciones regulatorias, inventario de reportes, reglas de negocio.</t>
  </si>
  <si>
    <t>Documento con la identificación de los  metadatos de fuentes seleccionadas, así como reglas de negocio y restricciones normativas</t>
  </si>
  <si>
    <t>Documentar los  metadatos de negocio</t>
  </si>
  <si>
    <t>Documentar los  metadatos de negocio como: definiciones de negocio, restricciones regulatorias, inventario de reportes, reglas de negocio.</t>
  </si>
  <si>
    <t>Documento con  los metadatos,  definiciones de negocio, restricciones regulatorias y reglas de negocio</t>
  </si>
  <si>
    <t xml:space="preserve">Crear el glosario de negocio </t>
  </si>
  <si>
    <t>Crear un glosario de negocio que refleje el conocimiento de las fuentes seleccionadas</t>
  </si>
  <si>
    <t xml:space="preserve">Documento con glosario de negocio </t>
  </si>
  <si>
    <t>Implementar el glosario de negocio</t>
  </si>
  <si>
    <t>Implementar el glosario de negocio que refleje el conocimiento de las fuentes seleccionadas</t>
  </si>
  <si>
    <t>Glosario implementado  en la herramienta AZURE</t>
  </si>
  <si>
    <t>Diseñar y ejecutar campañas  de cultura de datos</t>
  </si>
  <si>
    <t>Diseñar y ejecutar campañas de cultura  de datos en el ADRES</t>
  </si>
  <si>
    <t>Piezas gráficas y presentaciones relacionadas con cultura de datos</t>
  </si>
  <si>
    <t xml:space="preserve">Documentar el linaje de datos </t>
  </si>
  <si>
    <t>Documentar  el linaje de datos en fuentes seleccionadas con la herramienta de Gob. Datos</t>
  </si>
  <si>
    <t>Documento con la implementación del linaje de datos de dos fuentes de información  de la ADRES en la herramienta AZURE</t>
  </si>
  <si>
    <t>Diseñar de modelo de datos</t>
  </si>
  <si>
    <t>Diseñar el modelo de datos en fuentes seleccionadas</t>
  </si>
  <si>
    <t>Diseño de modelo de información</t>
  </si>
  <si>
    <t xml:space="preserve">Daniel Eduardo Cabezas Murillo
</t>
  </si>
  <si>
    <t>Presentar el modelo de datos</t>
  </si>
  <si>
    <t>Presentar el modelo de datos en fuentes seleccionadas</t>
  </si>
  <si>
    <t>Presentación de modelo de datos</t>
  </si>
  <si>
    <t>Modelo de información institucional</t>
  </si>
  <si>
    <t>Elaborar Documento metodológico de operaciones estadísticas</t>
  </si>
  <si>
    <t>Documento metodológico de operaciones estadísticas elaborado</t>
  </si>
  <si>
    <t>Gestionar la publicación en la pagina web para la disposición de los grupos de interés los instrumentos estadísticos</t>
  </si>
  <si>
    <t>Gestionar la publicación en la pagina web para la disposición de los grupos de interés los:
Ficha metodológica de operaciones estadísticas
Documento metodológico de operaciones estadísticas
Cuadros de salida y series históricas de las operaciones estadísticas
Indicadores o estadísticas con desagregación temática o enfoque diferencial e interseccional</t>
  </si>
  <si>
    <t>Instrumentos estadísticos publicados</t>
  </si>
  <si>
    <t xml:space="preserve">Elaborar la metodología para atender las necesidades de información misional o estadística identificadas </t>
  </si>
  <si>
    <t>Elaborar la metodología para atender las necesidades de información misional o estadística identificadas como: Diseño de un nuevo registro administrativo y 
Generación de información estadística a partir de fuentes primarias como censos o muestreos</t>
  </si>
  <si>
    <t>Metodología para atender necesidades de información misional o estadística elaborada</t>
  </si>
  <si>
    <t>Dar respuesta oportuna y de calidad a las preguntas de negocio de la dirección general por la implementación de modelos de datos adecuados para la velocidad exigida.</t>
  </si>
  <si>
    <t>Implementar arquitecturas de datos que permitan la pronta contestación a preguntas de negocio de la dirección general.</t>
  </si>
  <si>
    <t>La respuesta a cada pregunta de negocio</t>
  </si>
  <si>
    <t>Catálogo de servicios de seguridad de la información y ciberseguridad</t>
  </si>
  <si>
    <t>Implementar la política de seguridad de datos</t>
  </si>
  <si>
    <t>Implementación de la política de seguridad de datos definida.</t>
  </si>
  <si>
    <t>Política de seguridad de datos</t>
  </si>
  <si>
    <t>Daniel Eduardo Cabezas Murillo
José Fabian Vaca</t>
  </si>
  <si>
    <t>Definir el catalogo de servicios de seguridad de la información</t>
  </si>
  <si>
    <t>Definir los servicios de seguridad de la información, estableciendo el catalogo respectivo.</t>
  </si>
  <si>
    <t>Catalogo de servicios de SI</t>
  </si>
  <si>
    <t>Análisis de impacto del negocio</t>
  </si>
  <si>
    <t>BIA actualizado</t>
  </si>
  <si>
    <t>Actualización del análisis de impacto del negocio y la definición del DRP para su respectiva prueba</t>
  </si>
  <si>
    <t>BIA y DRP</t>
  </si>
  <si>
    <t>Guillermo Manuel Benitez Rodriguez</t>
  </si>
  <si>
    <t>Plan de Gestión de Riesgos de Seguridad de la Información  y Ciberseguridad</t>
  </si>
  <si>
    <t>Definir el Plan de gestión de riesgos de seguridad de la Información y Ciberseguridad.</t>
  </si>
  <si>
    <t>Definir el plan para gestionar los riesgos de seguridad de información identificados respecto de su gestión con el fin de asegurar los activos de informaión relacionados</t>
  </si>
  <si>
    <t>Plan de gestión de riesgos de seguridad de la Información y Ciberseguridad.</t>
  </si>
  <si>
    <t xml:space="preserve">Realizar seguimiento al plan </t>
  </si>
  <si>
    <t>Evaluar la gestión de los riesgos de seguridad de la información.</t>
  </si>
  <si>
    <t>Evaluación de la ejecución del plan.</t>
  </si>
  <si>
    <t>Plan de Control Operacional de Seguridad de la Información</t>
  </si>
  <si>
    <t>Definir el Plan de Control Operacional de Seguridad de la Información</t>
  </si>
  <si>
    <t>Definir la estrategia para planificar, implementar y controlar los procesos necesario para cumplir los requisitos de seguridad de la información.</t>
  </si>
  <si>
    <t xml:space="preserve">Seguimiento del plan </t>
  </si>
  <si>
    <t>Evaluar los diferentes componentes del sistema de  gestión de seguridad de la información.</t>
  </si>
  <si>
    <t>Controles de seguridad y ciberseguridad aplicados</t>
  </si>
  <si>
    <t>Actualización de políticas y lineamientos específicos de seguridad de la información - ISO 27002</t>
  </si>
  <si>
    <t>Desarrollar e implementar los controles asociados a las dimensiones de seguridad de la información de acuerdo con  las definiciones de buenas prácticas  definidas en la norma ISO 27002</t>
  </si>
  <si>
    <t>SOA -Acuerdo de aplicabilidad de seguridad de la información en el modelo de arquitectura</t>
  </si>
  <si>
    <t>Plan de Gestión de Seguridad de la Información</t>
  </si>
  <si>
    <t>Elaborar  el Plan de Capacitación, Sensibilización y Comunicación para los temas relacionados con la gestión de riesgos</t>
  </si>
  <si>
    <t xml:space="preserve">Elaborar  el Plan de Capacitación, Sensibilización y Comunicación para los temas relacionados con la gestión de riesgos, incorporando las recomendaciones del MSPI, Guía No. 14, centradas en el subsistema de gestión de riesgos de seguridad de la información, así como también, integrar las mejores prácticas contenidas en otros documentos  para abordar de manera completa otros subsistemas de riesgos importantes para la entidad.
</t>
  </si>
  <si>
    <t>Documento actualizado</t>
  </si>
  <si>
    <t>Jaime Guillermo Castro Ramirez</t>
  </si>
  <si>
    <t>Elaborar y aprobar un diagnóstico de seguridad y privacidad de la información</t>
  </si>
  <si>
    <t>Elaborar y aprobar un diagnóstico de seguridad y privacidad de la información, construido a través de la herramienta de autodiagnóstico del Modelo de Seguridad y Privacidad de la Información (MSPI)</t>
  </si>
  <si>
    <t>Diagnóstico de seguridad y privacidad de la información elaborado</t>
  </si>
  <si>
    <t>Definir, aprobar, implementar y actualizar mediante un proceso de mejora continua los indicadores de implementación del Modelo de Seguridad y Privacidad de
la Información (MSPI)</t>
  </si>
  <si>
    <t>Definir, aprobar, implementar y actualizar mediante un proceso de mejora continua los indicadores de implementación del Modelo de Seguridad y Privacidad de la Información (MSPI)</t>
  </si>
  <si>
    <t>Indicadores de implementación del Modelo de Seguridad y Privacidad de
la Información (MSPI) implementados</t>
  </si>
  <si>
    <t>Jaime Guillermo Castro Ramirez
Jemnyn Lemusveth Pardo Cuellar</t>
  </si>
  <si>
    <r>
      <t xml:space="preserve">GM2. : </t>
    </r>
    <r>
      <rPr>
        <sz val="11"/>
        <rFont val="Arial"/>
        <family val="2"/>
      </rPr>
      <t>Consolidar la gestión de riesgos de la entidad</t>
    </r>
    <r>
      <rPr>
        <sz val="11"/>
        <color rgb="FF00B050"/>
        <rFont val="Arial"/>
        <family val="2"/>
      </rPr>
      <t xml:space="preserve"> </t>
    </r>
    <r>
      <rPr>
        <sz val="11"/>
        <color theme="1"/>
        <rFont val="Arial"/>
        <family val="2"/>
      </rPr>
      <t xml:space="preserve">mediante </t>
    </r>
    <r>
      <rPr>
        <sz val="11"/>
        <color rgb="FF0070C0"/>
        <rFont val="Arial"/>
        <family val="2"/>
      </rPr>
      <t xml:space="preserve">la implementación de un modelo integral </t>
    </r>
    <r>
      <rPr>
        <sz val="11"/>
        <color theme="1"/>
        <rFont val="Arial"/>
        <family val="2"/>
      </rPr>
      <t xml:space="preserve">que permita la </t>
    </r>
    <r>
      <rPr>
        <sz val="11"/>
        <color theme="5"/>
        <rFont val="Arial"/>
        <family val="2"/>
      </rPr>
      <t>detección temprana de posibles eventos</t>
    </r>
    <r>
      <rPr>
        <sz val="11"/>
        <color theme="1"/>
        <rFont val="Arial"/>
        <family val="2"/>
      </rPr>
      <t xml:space="preserve"> y </t>
    </r>
    <r>
      <rPr>
        <sz val="11"/>
        <color rgb="FFFF0000"/>
        <rFont val="Arial"/>
        <family val="2"/>
      </rPr>
      <t>el tratamiento de los riesgos</t>
    </r>
    <r>
      <rPr>
        <sz val="11"/>
        <color theme="1"/>
        <rFont val="Arial"/>
        <family val="2"/>
      </rPr>
      <t xml:space="preserve"> que puedan afectar el cumplimiento de los objetivos institucionales, la toma de decisiones oportuna y/o la </t>
    </r>
    <r>
      <rPr>
        <sz val="11"/>
        <color rgb="FF7030A0"/>
        <rFont val="Arial"/>
        <family val="2"/>
      </rPr>
      <t>sostenibilidad del sistema de salud.</t>
    </r>
  </si>
  <si>
    <t>Implementar el Modelo integral de gestión riesgos a través de la metodología de Gobierno, Riesgo y Cumplimiento - GRC</t>
  </si>
  <si>
    <t xml:space="preserve"> Modelo integral de gestión de riesgos Gobierno, Riesgo y Cumplimiento - GRC  implementado </t>
  </si>
  <si>
    <t>Modelo GRC - Producto contratado</t>
  </si>
  <si>
    <t>Bases PND: Hacia un sistema de protección social con cobertura universal de riesgos.</t>
  </si>
  <si>
    <t>Definición de alcance, requerimientos y estudio de mercado.</t>
  </si>
  <si>
    <t>Realización de la definición de los requerimientos de la ADRES con base en el diagnóstico de la gestión de los riesgos efectuada teniendo como alcance la definición de un modelo GRC para la ADRES.</t>
  </si>
  <si>
    <t>Estudio de mercado - Documento</t>
  </si>
  <si>
    <t>Jemnyn Lemusveth Pardo Cuellar
Rodolfo Oswaldo Uribe Duarte</t>
  </si>
  <si>
    <t>Realizar la contratación del modelo.</t>
  </si>
  <si>
    <t>Desarrollar el proceso contractual con base en el alcance, definiciones y requerimientos definidos.</t>
  </si>
  <si>
    <t>Modelo GRC definido</t>
  </si>
  <si>
    <t>Jaime Castro
Jemnyn Pardo</t>
  </si>
  <si>
    <t>Piloto del modelo GRC implementado</t>
  </si>
  <si>
    <t>Plan de implantación piloto GRC.</t>
  </si>
  <si>
    <t>Implementar el modelo definido en un proceso de la entidad definiendo las actividades y el plan de trabajo para transferir el conocimiento y definiciones desarrolladas.</t>
  </si>
  <si>
    <t>Plan de trabajo y cronograma</t>
  </si>
  <si>
    <t>Jemnyn Lemusveth Pardo Cuellar</t>
  </si>
  <si>
    <t>Jaime Guillermo Castro Ramirez
Rodolfo Oswaldo Uribe Duarte</t>
  </si>
  <si>
    <t>Implementación piloto GRC.</t>
  </si>
  <si>
    <t>Informe de ejecución del plan de implementación de piloto GRC</t>
  </si>
  <si>
    <t>Generar una metodología para la gestión del riesgo fiscal</t>
  </si>
  <si>
    <t>Revisar los riesgos operacionales y validar cuáles serían catalogados como un subsistema de riesgo fiscal, generar la metodología y actualizar la respectiva documentación en el proceso DIES y parametrizar el nuevo subsistema o tipología en Eureka</t>
  </si>
  <si>
    <t>Metodología definida</t>
  </si>
  <si>
    <t xml:space="preserve">4. Talento Humano
</t>
  </si>
  <si>
    <t>Definir e implementar la estructura organizacional para la gestión de riesgos</t>
  </si>
  <si>
    <t>Estructura organizacional para la gestión de riesgos implementada</t>
  </si>
  <si>
    <t>Estructura de soporte para la gestión de riesgos implementada</t>
  </si>
  <si>
    <t>Propuesta de definición de estructura organizativa para la gestión de riesgos.</t>
  </si>
  <si>
    <t>Con base en los insumos del diagnóstico y las definiciones planteadas en el modelo GRC proponer una estructura de gestión de riesgos para la ADRES.</t>
  </si>
  <si>
    <t>Estructura funcional y organizacional para la gestión de riesgos en la ADRES</t>
  </si>
  <si>
    <t>Fortalecer la cultura preventiva de los riesgos</t>
  </si>
  <si>
    <t>Cultura preventiva de riesgos fortalecida</t>
  </si>
  <si>
    <t>Diagnóstico de cultura de riesgos</t>
  </si>
  <si>
    <t>Evaluación de aplicabilidad de la política, lineamientos de riesgos y su gestión.</t>
  </si>
  <si>
    <t>Desarrollar un diagnostico de la cultura de riesgos a nivel de funcionarios y colaboradores tomando como base la aplicación de la política y sus lineamientos.</t>
  </si>
  <si>
    <t>Línea base de apropiación de la cultura de gestión de riesgos con plan de cierre de brechas.</t>
  </si>
  <si>
    <t>Programa de concientización de cultura de riesgos definido</t>
  </si>
  <si>
    <t>Diseño del programa de cultura de gestión riesgos.</t>
  </si>
  <si>
    <t>Diseñar un programa que permita medir la apropiación de la cultura de gestion de riesgos en la ADRES.</t>
  </si>
  <si>
    <t>Programa  de gestión de riesgos definido.</t>
  </si>
  <si>
    <t>Campañas preventivas de riesgos</t>
  </si>
  <si>
    <t>Evaluación inicial de la cultura de riesgos en la entidad y desarrollo de campaña</t>
  </si>
  <si>
    <t>Evaluación de la línea base de apropiación de la cultura de riesgos de la entidad Desarrollo de la campaña de gestión de riesgos para el 2024</t>
  </si>
  <si>
    <t xml:space="preserve">
Línea base de apropiación de la cultura de riesgos evaluada
Campaña de gestión de riesgos para el 2024 desarrollada</t>
  </si>
  <si>
    <t>Fortalecer las estrategias de defensa de los intereses jurídicos del sector</t>
  </si>
  <si>
    <t>Estrategias de defensa jurídica fortalecidas</t>
  </si>
  <si>
    <t>Informe semestral cuantitativo y cualitativo de la información generada de los procesos adelantados por la Oficina Asesora Jurídica.</t>
  </si>
  <si>
    <t>Jefe Oficina Asesora Jurídica</t>
  </si>
  <si>
    <t>Monitorear  la información de los procesos que se gestionan en la Oficina Asesora Jurídica</t>
  </si>
  <si>
    <t xml:space="preserve">
Recopilar, extraer, organizar y analizar la información de los procesos gestionados en la Oficina Asesora Jurídica, con el propósito de socializarla y facilitar la toma de decisiones </t>
  </si>
  <si>
    <t>Informe semestral</t>
  </si>
  <si>
    <t>Cristian David Paez Paez. Karen 
Lorena González Lobo Sonia Clemencia Rodríguez Forero
Julio Eduardo Rodríguez Alvarado
Nathaly Constanza Alvarado Nuñez
Paola Andrea Ruiz González
Jimena Alejandra Dussan Oliveros
Sandra Paola Benítez León
Yuly Katherine Palacios Rojas
Hector Eduardo Paredes Guerrero
Angelica Blanco Rodríguez
Yuly Milena Ramírez Sanchez</t>
  </si>
  <si>
    <t>GJUR - Gestión Jurídica</t>
  </si>
  <si>
    <t>Actualización de las líneas de defensa Jurídica de la ADRES</t>
  </si>
  <si>
    <t>Realizar el análisis de las estrategias jurídicas contenidas en las diferentes sentencias judiciales con el fin de fortalecer las líneas de defensa de la Entidad</t>
  </si>
  <si>
    <t>Líneas de defensa actualizada</t>
  </si>
  <si>
    <t>Cristian David Paez Paez
Paola Andrea Ruiz González
Yuly Milena Ramírez Sanchez</t>
  </si>
  <si>
    <t xml:space="preserve">13. Defensa jurídica 
</t>
  </si>
  <si>
    <t xml:space="preserve">Construcción de un repositorio de conceptos jurídicos. </t>
  </si>
  <si>
    <t>Recopilar, organizar y cargar en la Intranet los conceptos jurídicos con vigencia no mayor a tres años con el fin de dar a conocer internamente las posturas jurídicas de la Entidad con relación a los diferentes temas misionales.</t>
  </si>
  <si>
    <t xml:space="preserve">Repositorio de conceptos jurídicos construido </t>
  </si>
  <si>
    <t xml:space="preserve"> Nathaly Constanza Alvarado Nuñez
James Rodríguez Caicedo
 Juan Pablo Galvis Parra, Andres Felipe Betancur Murillo
Erika Alexandar Soler</t>
  </si>
  <si>
    <t>Fortalecer la comunicación interna</t>
  </si>
  <si>
    <t>Comunicación interna fortalecida</t>
  </si>
  <si>
    <t>Campañas y piezas multimedia por correo institucional y fondos de pantalla.</t>
  </si>
  <si>
    <t>Identificar las necesidades de comunicación y divulgación interna de las diferentes dependencias de la ADRES</t>
  </si>
  <si>
    <t>Desarrollar la metodología, las herramientas, la divulgación y la recolección de la información con las dependencias</t>
  </si>
  <si>
    <t>Documento con necesidades de comunicación interna identificadas</t>
  </si>
  <si>
    <t>Diseñar la estrategia de comunicación interna</t>
  </si>
  <si>
    <t>Documento con la estrategia de comunicación</t>
  </si>
  <si>
    <t>Implementar la estrategia de comunicación interna</t>
  </si>
  <si>
    <t>Informe semestral de implementación</t>
  </si>
  <si>
    <t>Intranet implementada</t>
  </si>
  <si>
    <t>Actualizar la Intranet</t>
  </si>
  <si>
    <t>Actualizar y monitorear los contenidos de la intranet</t>
  </si>
  <si>
    <t>Matriz de actualización de contenidos</t>
  </si>
  <si>
    <t>GECO - Gestión de Comunicaciones
Gestión Estratégica del Talento Humano</t>
  </si>
  <si>
    <t>Boletín Sintonía ADRES mejorado</t>
  </si>
  <si>
    <t>Rediseñar el boletín Sintonía ADRES</t>
  </si>
  <si>
    <t xml:space="preserve">Rediseñar el boletín </t>
  </si>
  <si>
    <t>Propuesta del rediseño del boletín</t>
  </si>
  <si>
    <t>Divulgar el boletín Sintonía ADRES mejorado</t>
  </si>
  <si>
    <t>Divulgar el boletín a través de correo electrónico masivo</t>
  </si>
  <si>
    <t>Informe cada cuatro meses de boletines divulgados</t>
  </si>
  <si>
    <t>Diego Jaimes
Sonia Pardo</t>
  </si>
  <si>
    <t>Posicionar a la ADRES como referente nacional e internacional de eficiencia y transparencia en el manejo de los recursos de la salud</t>
  </si>
  <si>
    <t>Posicionamiento de la ADRES</t>
  </si>
  <si>
    <t>Publicaciones de prensa en página web de la ADRES sobre el manejo de los recursos de la salud.</t>
  </si>
  <si>
    <t>Publicar boletines, artículos, noticias, ruedas de prensa, etc., sobre el manejo de los recursos de la salud</t>
  </si>
  <si>
    <t>Generar contenidos en diferentes formatos sobre el manejo de los recursos de la salud</t>
  </si>
  <si>
    <t>Matriz semestral con publicaciones realizadas en el sitio web</t>
  </si>
  <si>
    <t>Notas de prensa y base de datos de periodistas (nacional e internacional) divulgadas</t>
  </si>
  <si>
    <t>Realizar de notas de prensa divulgadas y actualización de la base de datos de periodista</t>
  </si>
  <si>
    <t>Consolidar y actualizar la base de datos de periodistas y notas de prensa divulgadas</t>
  </si>
  <si>
    <t>Informe de monitoreo de medios semestral con notas de prensa divulgadas y base de datos de periodistas actualizada</t>
  </si>
  <si>
    <t>Diana Manosalva
Santiago Santacoloma</t>
  </si>
  <si>
    <t>Implementar las tecnologías que permitan el recaudo electrónico de cotizaciones y otras fuentes</t>
  </si>
  <si>
    <t>Sistema Electrónico de Recaudo implementado</t>
  </si>
  <si>
    <t>Documento de la arquitectura del Sistema Electrónico de Recaudo</t>
  </si>
  <si>
    <t>Director(a) de Gestión de Recursos Financieros de la Salud</t>
  </si>
  <si>
    <t>Artículo 154 PND. Cofinanciación de la atención en salud de la población migrante</t>
  </si>
  <si>
    <t>Bases PND: Disposición de recursos de cofinanciación por parte de entidades territoriales para atender la población migrante y redireccionamiento de excedentes de aportes patronales para ese fin.</t>
  </si>
  <si>
    <t>Prestar asistencia técnica para la elaboración del documento de arquitectura del proyecto por parte de la fábrica de software designada para el desarrollo del proyecto PUR</t>
  </si>
  <si>
    <t>Durante esta etapa la Dirección de Gestión de los Recursos Financieros de la Salud, a través de los colaboradores del Grupo de Gestión de Recaudo y Fuentes de Financiamiento dirigidos por el correspondiente coordinador, prestarán asistencia técnica para la elaboración del documento de arquitectura del proyecto en aquellos puntos donde sea menester su interacción.</t>
  </si>
  <si>
    <t>Correos, memorias, comunicados, actas de reunión, grabaciones de reunión</t>
  </si>
  <si>
    <t>Angela Viviana Montilla Castañeda
Angie Marcela Parra Orozco</t>
  </si>
  <si>
    <t>154
157</t>
  </si>
  <si>
    <t xml:space="preserve">1. Planeación Institucional
</t>
  </si>
  <si>
    <t xml:space="preserve">10. Plan Estratégico de Tecnologías de la Información y las Comunicaciones – PETI </t>
  </si>
  <si>
    <t>Elaborar el documento de arquitectura del sistema electrónico de recaudo</t>
  </si>
  <si>
    <t>Con base en la necesidad presentada tanto a nivel funcional como técnico se lleva a cabo la estructuración del documento</t>
  </si>
  <si>
    <t>Documento de Arquitectura</t>
  </si>
  <si>
    <t>Juan Carlos Escobar</t>
  </si>
  <si>
    <t xml:space="preserve">Jorge Eliecer Monrroy
Camilo Cely
</t>
  </si>
  <si>
    <t>Socialización del documento de arquitectura</t>
  </si>
  <si>
    <t xml:space="preserve">llevar a cabo la socialización de la arquitectura del sistema de recaudo </t>
  </si>
  <si>
    <t>Memoria de socialización</t>
  </si>
  <si>
    <t>Desarrollo Mínimo Producto Viable – MPV FASE 1: Arquitectura del portal y botones de pago existentes</t>
  </si>
  <si>
    <t>Prestar asistencia técnica para el desarrollo del  Mínimo Producto Viable – MPV FASE 1: Arquitectura del portal y botones de pago existentes</t>
  </si>
  <si>
    <t>Durante esta etapa la Dirección de Gestión de los Recursos Financieros de la Salud, a través de los colaboradores del Grupo de Gestión de Recaudo y Fuentes de Financiamiento dirigidos por el correspondiente coordinador, prestarán asistencia técnica para el desarrollo del Mínimo Producto Viable – MPV FASE 1: Arquitectura del portal y botones de pago existentes</t>
  </si>
  <si>
    <t>Desarrollo del MPV fase 1</t>
  </si>
  <si>
    <t>Llevar a cabo el desarrollo de las historias de usuario definidas y aprobadas para el MPV de la Fase 1</t>
  </si>
  <si>
    <t>MPV en ambiente de pruebas</t>
  </si>
  <si>
    <t>Pruebas de desarrollo fase 1: Arquitectura del portal y botones de pago existentes</t>
  </si>
  <si>
    <t>Prestar apoyo con la realización de las pruebas funcionales del Sistema Electrónico de Recaudo y estabilización fase 1: Arquitectura del portal y botones de pago existentes</t>
  </si>
  <si>
    <t>Durante esta etapa la Dirección de Gestión de los Recursos Financieros de la Salud, a través de los colaboradores del Grupo de Gestión de Recaudo y Fuentes de Financiamiento dirigidos por el correspondiente coordinador, apoyarán este producto con la realización de las pruebas funcionales del Sistema Electrónico de Recaudo y estabilización fase 1: Arquitectura del portal y botones de pago existentes</t>
  </si>
  <si>
    <t>Correos, memorias, comunicados, actas de reunión, grabaciones de reunión
Documentos de pruebas</t>
  </si>
  <si>
    <t>Angela Viviana Montilla Castañeda
Angie Marcela Parra Orozco
Juan Carlos Escobar</t>
  </si>
  <si>
    <t>Puesta en producción del Sistema Electrónico de Recaudo y estabilización fase 1: Arquitectura del portal y botones de pago existentes</t>
  </si>
  <si>
    <t>Aprobar del paso en producción</t>
  </si>
  <si>
    <t>Durante esta etapa la Dirección de Gestión de los Recursos Financieros de la Salud, a través de los colaboradores del Grupo de Gestión de Recaudo y Fuentes de Financiamiento dirigidos por el correspondiente coordinador, realizarán el acompañamiento necesario para la puesta en producción del Sistema Electrónico de Recaudo y estabilización fase 1: Arquitectura del portal y botones de pago existentes</t>
  </si>
  <si>
    <t>Correos de aprobación de salida de producción</t>
  </si>
  <si>
    <t xml:space="preserve">Realizar despliegue en el ambiente productivo del sistema electrónico de recaudo en su fase 1 </t>
  </si>
  <si>
    <t>Llevar a cabo el despliegue conforme al procedimiento del control y gestión de cambios que tiene implementado la DGTIC</t>
  </si>
  <si>
    <t>MPV en ambiente de producción</t>
  </si>
  <si>
    <t>Isai Avila</t>
  </si>
  <si>
    <t>Luis Alejandro Garzon
Fabio Rodriguez</t>
  </si>
  <si>
    <t>Fortalecer la gestión de los riesgos financieros de la entidad contribuyendo a la sostenibilidad financiera del sistema de salud</t>
  </si>
  <si>
    <t>Política de inversión implementada</t>
  </si>
  <si>
    <t>Implementar por fases la política de inversión aprobada por la Junta Directiva</t>
  </si>
  <si>
    <t xml:space="preserve">Se implementarán las fases aprobadas por la Junta Directiva dentro de la propuesta de política de inversión,  por parte de la DGRFS.  Esto se desarrollara por las etapas propuestas dentro de la política de inversión
</t>
  </si>
  <si>
    <t>Informe que contenga el resultado de la implementación y aplicación de la política</t>
  </si>
  <si>
    <t xml:space="preserve"> $ 265.072.696 </t>
  </si>
  <si>
    <t>162
175</t>
  </si>
  <si>
    <t xml:space="preserve">7. Fortalecimiento organizacional y simplificación de procesos 
</t>
  </si>
  <si>
    <t>Gestión dre Riesgos financieros fortalecida</t>
  </si>
  <si>
    <t>Generar rendimientos sobre los recursos de la URA I cuatrimestre</t>
  </si>
  <si>
    <t>Desplegar las acciones necesarias para la generación dela mayor cantidad de rendimientos financieros posibles, teniendo en cuenta las premisas de liquidez, seguridad y rentabilidad que rigen a los recursos de la URA.</t>
  </si>
  <si>
    <t>Informes, correos, actas, reuniones, memorias que denoten el resultado de los rendimientos de los recursos de la URA con corte a abril de 2024.</t>
  </si>
  <si>
    <t>Generar rendimientos sobre los recursos de la URA II cuatrimestre</t>
  </si>
  <si>
    <t>Informes, correos, actas, reuniones, memorias que denoten el resultado de los rendimientos de los recursos de la URA con corte a agosto de 2024.</t>
  </si>
  <si>
    <t xml:space="preserve"> $        21.720.848</t>
  </si>
  <si>
    <t>Generar rendimientos sobre los recursos de la URA III cuatrimestre</t>
  </si>
  <si>
    <t>Informes, correos, actas, reuniones, memorias que denoten el resultado de los rendimientos de los recursos de la URA con corte a diciembre de 2024.</t>
  </si>
  <si>
    <t>Objetivo/Producto</t>
  </si>
  <si>
    <t>Lizeth Lamprea Méndez
Orlando Sabogal
Cesar Sopo
Carlos Nova - Contratista
Santiago Gomez - Contratista.
Contratista por seleccionar</t>
  </si>
  <si>
    <t>ID 180
ID 181
ID 182</t>
  </si>
  <si>
    <t xml:space="preserve">
Orlando Sabogal
Cesar Sopo</t>
  </si>
  <si>
    <t>Validar la calidad y consistencia de la información recopilada y emitir informe anual de Control Interno dirigido a Ministro de Salud y Director de la ADRES, del programa de aseguramiento.</t>
  </si>
  <si>
    <t xml:space="preserve"> 
Ligia Florez
Orlando Sabogal
Cesar Sopo</t>
  </si>
  <si>
    <t xml:space="preserve"> 
Orlando Sabogal
Cesar Sopo</t>
  </si>
  <si>
    <t>Validar la calidad y consistencia de la información recopilada y emitir informe anual de Control Interno dirigido a Ministro de Salud y Director de la ADRES, informe ejecutivo de la OCI.</t>
  </si>
  <si>
    <t>Ligia Florez
Orlando Sabogal Sierra
Cesar Sopo</t>
  </si>
  <si>
    <t xml:space="preserve">
Orlando Sabogal Sierra
Cesar Sopo</t>
  </si>
  <si>
    <t xml:space="preserve">
Orlando Sabogal Sierra
Cesar Sopo
</t>
  </si>
  <si>
    <t>Fabian Vaca</t>
  </si>
  <si>
    <t>Sin información</t>
  </si>
  <si>
    <t>Oficina Asesora de Planeación y Control de Riesgos
Dirección de Gestión de Tecnologías de la Información y las Comunicaciones</t>
  </si>
  <si>
    <t>PLAN DE ACCIÓN INTEGRADO ANUAL - PAIA</t>
  </si>
  <si>
    <t>VARIABLE</t>
  </si>
  <si>
    <t>DEFINICIÓN</t>
  </si>
  <si>
    <t>¿DÓNDE SE DEFINEN?</t>
  </si>
  <si>
    <t xml:space="preserve">Grandes temas sobre los cuales se agrupan  los objetivos estratégicos del Plan Estratégico Institucional - PEI de la ADRES. Y son: Desarrollo Organizacional, Gestión Misional y Grupos de Valor </t>
  </si>
  <si>
    <t>PEI  2023 - 2027 aprobado Junta Directiva</t>
  </si>
  <si>
    <t>Objetivo estratégico</t>
  </si>
  <si>
    <t xml:space="preserve">Resultado estratégico que la ADRES se propone cumplir para lograr la misión encomendada. </t>
  </si>
  <si>
    <t>Estrategias</t>
  </si>
  <si>
    <t>Conjunto de productos y actividades que articulan la planeación, metas, recursos y tiempos de una organización para cumplir un objetivo estratégico.</t>
  </si>
  <si>
    <t xml:space="preserve">Producto </t>
  </si>
  <si>
    <r>
      <t xml:space="preserve">Resultado del desarrollo de actividades que se materializan y terminan un proceso, una fase o un proyecto; el cual debe ser verificable y no confundir con el medio. 
En la redacción se debe incluir el resultado esperado como si ya se hubiera ejecutado.  
</t>
    </r>
    <r>
      <rPr>
        <b/>
        <sz val="12"/>
        <color theme="1"/>
        <rFont val="Arial"/>
        <family val="2"/>
      </rPr>
      <t>Ej. Metodología de costo beneficio para depuración contable diseñada. Cuentas saneadas, etc.</t>
    </r>
    <r>
      <rPr>
        <sz val="12"/>
        <color theme="1"/>
        <rFont val="Arial"/>
        <family val="2"/>
      </rPr>
      <t xml:space="preserve">
Se debe tener en cuenta que un producto debe contener como mínimo 2 actividades. 
Cabe aclarar que las actas de reuniones diligenciadas, grabaciones de reuniones, etc. no corresponden a un producto, sino que se convierten en entregables o medios para lograr el producto o resultado final esperado.  
</t>
    </r>
  </si>
  <si>
    <t>Son definidos por cada dependencia.</t>
  </si>
  <si>
    <t>Responsable del producto</t>
  </si>
  <si>
    <t>Cargo del directivo que lidera la consecución del producto encaminado al logro de los objetivos.</t>
  </si>
  <si>
    <r>
      <t xml:space="preserve">Conjunto de tareas que se ejecutan de manera lógica y secuencial para generar un resultado o producto. Su redacción será con VERBO en infinitivo + el Objeto + condición de calidad. El nombre debe contener como máximo 100 caracteres.
</t>
    </r>
    <r>
      <rPr>
        <b/>
        <sz val="10"/>
        <rFont val="Arial"/>
        <family val="2"/>
      </rPr>
      <t>Ej.: Elaborar el diagnóstico del estado actual del SIGI, conforme a lineamientos definidos para ello.</t>
    </r>
  </si>
  <si>
    <t>Son definidos por el responsable del producto y su equipo de trabajo</t>
  </si>
  <si>
    <t>Detalle de las acciones a realizar para lograr el VERBO antes proyectado.</t>
  </si>
  <si>
    <r>
      <t xml:space="preserve">Soporte(s) de la ejecución de la actividad o productos intermedios que contribuyen a la obtención de un producto final o al cumplimiento de fases intermedias. 
Su redacción se debe realizar como si ya se hubiera finalizado. 
</t>
    </r>
    <r>
      <rPr>
        <b/>
        <sz val="10"/>
        <rFont val="Arial"/>
        <family val="2"/>
      </rPr>
      <t>Ej.: Documento elaborado, diagnóstico elaborado, entre otros.</t>
    </r>
  </si>
  <si>
    <t>Indicar el nombre del funcionario y/o contratista que está a cargo de desarrollar la actividad y la consecución del entregable. Cabe anotar que puede ser de la misma dependencia líder del producto o de otra dependencia que apoye en su ejecución, los cuales deben tener usuario en Eureka</t>
  </si>
  <si>
    <t>Nombres de los funcionarios y/o contratistas que pueden apoyar la ejecución de la actividad y contribuir en la obtención del entregable. También se pueden incluir colaboradores de otras dependencias. Los colaboradores asignados deben tener usuario en Eureka para que puedan reportar avances</t>
  </si>
  <si>
    <t xml:space="preserve">Dependencia de la ADRES líder de la ejecución de la actividad. Es aquella de la cual hace parte el colaborador responsable de la ejecución de la actividad. </t>
  </si>
  <si>
    <t>DD-MM-AAA  en el cual se programa el inicio de la actividad</t>
  </si>
  <si>
    <r>
      <t xml:space="preserve">DD-MM-AAA en el cual se programa la terminación de la actividad.  
</t>
    </r>
    <r>
      <rPr>
        <b/>
        <sz val="10"/>
        <rFont val="Arial"/>
        <family val="2"/>
      </rPr>
      <t>NOTA: Tener en cuenta que esta fecha no puede superar la vigencia.</t>
    </r>
  </si>
  <si>
    <t>Dependencia destino</t>
  </si>
  <si>
    <t>Dependencia que será usuaria del producto que se generará porque lo requiere para el desarrollo de sus actividades, en los casos que aplique.</t>
  </si>
  <si>
    <t>Se asignarán puntos por actividad, con el fin de dar mayor relevancia a las que lo requieran. La sumatoria del peso de las actividades que estén asociadas al mismo producto debe dar 100.</t>
  </si>
  <si>
    <t>Proceso</t>
  </si>
  <si>
    <t>Proceso responsable de la ejecución de la actividad</t>
  </si>
  <si>
    <t>Cargos</t>
  </si>
  <si>
    <t xml:space="preserve">Insumos requeridos (PAA)
</t>
  </si>
  <si>
    <t xml:space="preserve">Políticas MIPG
</t>
  </si>
  <si>
    <t xml:space="preserve">Planes Dto. 612 de 2018
</t>
  </si>
  <si>
    <t>Productos PEI 2023 - 2026</t>
  </si>
  <si>
    <t>Articulado / Bases PND</t>
  </si>
  <si>
    <t>PerUno</t>
  </si>
  <si>
    <t>ObjUno</t>
  </si>
  <si>
    <t>ComUno</t>
  </si>
  <si>
    <t>Iniciativas adicionales que permitan fortalecer su estrategia de lucha contra la corrupción</t>
  </si>
  <si>
    <t>DAF</t>
  </si>
  <si>
    <t>Director General</t>
  </si>
  <si>
    <t>Adquisición de bienes</t>
  </si>
  <si>
    <t>1. Plan Institucional de Archivos - PINAR</t>
  </si>
  <si>
    <t>PerDos</t>
  </si>
  <si>
    <t>ObjDos</t>
  </si>
  <si>
    <t>ComDos</t>
  </si>
  <si>
    <t xml:space="preserve">Política de Administración de Riesgos </t>
  </si>
  <si>
    <t>Construcción del Mapa de Riesgos de Corrupción</t>
  </si>
  <si>
    <t>Estructura administrativa y Direccionamiento estratégico</t>
  </si>
  <si>
    <t>Incentivos para motivar la cultura de la rendición y petición de cuentas</t>
  </si>
  <si>
    <t>Evaluación y retroalimentación a  la gestión institucional</t>
  </si>
  <si>
    <t>DG</t>
  </si>
  <si>
    <t>Adquisición de servicios</t>
  </si>
  <si>
    <t>PerTres</t>
  </si>
  <si>
    <t>GM1. Fortalecer las gestiones de presupuesto, relaciones interinstitucionales y pagos mediante la optimización de la estructura orgánica, la gestión de consecución de recursos, el desarrollo e implementación de validaciones y/o auditorías aleatorias, según corresponda, el giro oportuno y el seguimiento a los recursos con el fin de contribuir a la sostenibilidad, saneamiento y continuidad del sistema de salud con transparencia, integridad, eficiencia y eficacia.</t>
  </si>
  <si>
    <t>ObjTres</t>
  </si>
  <si>
    <t>ComTres</t>
  </si>
  <si>
    <t>Lineamientos de Transparencia Pasiva</t>
  </si>
  <si>
    <t>DGRFS</t>
  </si>
  <si>
    <t>Adquisición de servicios profesionales</t>
  </si>
  <si>
    <t xml:space="preserve">3. Compras y Contratación Pública 
</t>
  </si>
  <si>
    <t>3. Plan Estratégico de Gestión del Talento Humano</t>
  </si>
  <si>
    <t>Rediseño Organizacional de la ADRES gestionado ante entes externos</t>
  </si>
  <si>
    <t>PerCuatro</t>
  </si>
  <si>
    <t>GM2. : Consolidar la gestión de riesgos de la entidad mediante la implementación de un modelo integral que permita la detección temprana de posibles eventos y el tratamiento de los riesgos que puedan afectar el cumplimiento de los objetivos institucionales, la toma de decisiones oportuna y/o la sostenibilidad del sistema de salud.</t>
  </si>
  <si>
    <t>ObjCuatro</t>
  </si>
  <si>
    <t>ComCuatro</t>
  </si>
  <si>
    <t>DGTIC</t>
  </si>
  <si>
    <t xml:space="preserve">4. Talento humano 
</t>
  </si>
  <si>
    <t>Rediseño Organizacional implementado</t>
  </si>
  <si>
    <t>ObjCinco</t>
  </si>
  <si>
    <t>ComCinco</t>
  </si>
  <si>
    <t>Normativo y procedimental</t>
  </si>
  <si>
    <t>DLYG</t>
  </si>
  <si>
    <t xml:space="preserve">5. Integridad 
</t>
  </si>
  <si>
    <t>5. Plan de Vacantes</t>
  </si>
  <si>
    <t>Rediseño organizacional consolidado</t>
  </si>
  <si>
    <t>Artículo 155 PND. Destinación de los excedentes resultantes del proceso de saneamiento de aportes patronales financiados con recursos de l situado fiscal y del Sistema General de Participaciones</t>
  </si>
  <si>
    <t>ComSeis</t>
  </si>
  <si>
    <t>DOP</t>
  </si>
  <si>
    <t xml:space="preserve">6. Transparencia, acceso a la información pública y lucha contra la corrupción 
</t>
  </si>
  <si>
    <t>6. Plan Institucional de Capacitación - PIC</t>
  </si>
  <si>
    <t>Artículo 156 PND:  Condonación o restitución de los recursos de que trata el artículo 5 de la ley 1608 de 2013</t>
  </si>
  <si>
    <t>NA</t>
  </si>
  <si>
    <t>Oficina Asesora de Planeación y Control del Riesgo</t>
  </si>
  <si>
    <t>OAJ</t>
  </si>
  <si>
    <t>7. Plan de Bienestar e Incentivos</t>
  </si>
  <si>
    <t>Cultura organizacional consolidada</t>
  </si>
  <si>
    <t>OAPCR</t>
  </si>
  <si>
    <t xml:space="preserve">8. Servicio al ciudadano 
</t>
  </si>
  <si>
    <t>8. Plan de Trabajo de Seguridad y Salud en el Trabajo</t>
  </si>
  <si>
    <t>Plan de trabajo formulado según resultado FURAG</t>
  </si>
  <si>
    <t>OCI</t>
  </si>
  <si>
    <t xml:space="preserve">9. Participación ciudadana en la gestión pública 
</t>
  </si>
  <si>
    <t>Diagnóstico de la gestión del conocimiento en la Entidad desarrollado</t>
  </si>
  <si>
    <t>Todas</t>
  </si>
  <si>
    <t>10. Racionalización de trámites</t>
  </si>
  <si>
    <t xml:space="preserve">10. Plan Estratégico de Tecnologías de la Información y las Comunicaciones </t>
  </si>
  <si>
    <t>11. Plan de Seguridad y Privacidad de la Información</t>
  </si>
  <si>
    <t>Estrategia
de innovación y colaboración desarrollada</t>
  </si>
  <si>
    <t>12. Plan de Tratamiento de Riesgos de Seguridad y Privacidad de la Información</t>
  </si>
  <si>
    <t>Modelo de Gestión del Conocimiento y la innovación y consolidado</t>
  </si>
  <si>
    <t xml:space="preserve">13. Plan Institucional </t>
  </si>
  <si>
    <t>Diagnóstico estado actual procesos</t>
  </si>
  <si>
    <t xml:space="preserve">14. Mejora normativa
</t>
  </si>
  <si>
    <t>14. Plan de Fortalecimiento del SIGI</t>
  </si>
  <si>
    <t xml:space="preserve">Plan de trabajo arquitectura de procesos </t>
  </si>
  <si>
    <t xml:space="preserve">15.Gestión del conocimiento y la innovación 
</t>
  </si>
  <si>
    <t xml:space="preserve">16.Gestión documental 
</t>
  </si>
  <si>
    <t>Procesos aprobados</t>
  </si>
  <si>
    <t xml:space="preserve">18. Seguimiento y evaluación del desempeño institucional 
</t>
  </si>
  <si>
    <t>Ejecutar las operaciones de financiamiento autorizadas por la ley para brindar liquidez a los actores de sector salud, de acuerdo con la disponibilidad presupuestal.​</t>
  </si>
  <si>
    <t>Plan Estratégico de Seguridad de la Información - PESI</t>
  </si>
  <si>
    <t>Documento de requerimiento actualizado</t>
  </si>
  <si>
    <t>Documento de la estrategia de implementación</t>
  </si>
  <si>
    <t>Plan de proyecto actualizado</t>
  </si>
  <si>
    <t>Desarrollo Mínimo Producto Viable – MPV FASE 2: Formatos especiales que están en el MUI</t>
  </si>
  <si>
    <t>Pruebas de desarrollo fase 2: Formatos especiales que están en el MUI</t>
  </si>
  <si>
    <t>Puesta en producción del Sistema Electrónico de Recaudo y estabilización fase 2: Formatos especiales que están en el MUI</t>
  </si>
  <si>
    <t>Desarrollo Mínimo Producto Viable – MPV FASE 3: Recaudo no automatizado y otros que eventualmente surjan</t>
  </si>
  <si>
    <t>Pruebas de desarrollo fase 3: Recaudo no automatizado y otros que eventualmente surjan</t>
  </si>
  <si>
    <t>Puesta en producción del Sistema Electrónico de Recaudo y estabilización fase 3: Recaudo no automatizado y otros que eventualmente surjan</t>
  </si>
  <si>
    <t>Documentación del SIGI actualizada fase 1: Arquitectura del portal y botones de pago existentes</t>
  </si>
  <si>
    <t>Documentación del SIGI actualizada fase 2: Formatos especiales que están en el MUI</t>
  </si>
  <si>
    <t>Documentación del SIGI actualizada fase 3: Recaudo no automatizado y otros que eventualmente surjan</t>
  </si>
  <si>
    <t>Herramienta tecnológica para la programación de giro directo - Fase I</t>
  </si>
  <si>
    <t>Herramienta tecnológica para la programación de giro directo - Fase II</t>
  </si>
  <si>
    <t>Estabilización de la herramienta tecnológica para la programación de giro directo</t>
  </si>
  <si>
    <t>Gestión para la consecución de recursos realizada</t>
  </si>
  <si>
    <t>Reportes de pruebas COVID-19 en estado procesado</t>
  </si>
  <si>
    <t>Aplicativo implementado</t>
  </si>
  <si>
    <t>Aplicativo estabilizado</t>
  </si>
  <si>
    <t>Aplicativo mejorado</t>
  </si>
  <si>
    <t>Informe de ejecución de los recursos presupuestados en la vigencia 2025</t>
  </si>
  <si>
    <t>Informe de ejecución de los recursos presupuestados en la vigencia 2026</t>
  </si>
  <si>
    <t>Diagnóstico del nivel de madurez de la gestion de riesgos desarrollada en la ADRES</t>
  </si>
  <si>
    <t>Modelo GRC - Requerimientos a contratar definido</t>
  </si>
  <si>
    <t>Modelo GRC – puesto en marcha</t>
  </si>
  <si>
    <t>Comité de Riesgos de la ADRES</t>
  </si>
  <si>
    <t>Estructura de soporte para la gestion de los riesgos definida</t>
  </si>
  <si>
    <t>Tablero de control de monitoreo y alertas de riesgos financieros</t>
  </si>
  <si>
    <t>Modelos de gestión de riesgos financieros aplicados</t>
  </si>
  <si>
    <t>Contenidos comunicacionales con componentes de accesibilidad para personas con discapacidad (lengua de señas ) y en lenguas nativas publicados en diferentes canales en internos y externos.</t>
  </si>
  <si>
    <t>Cesar Andres Jimenez Valencia
Orlando Sabogal
Carlos Nova
Cesar Sopo</t>
  </si>
  <si>
    <t>Diego Santacruz 
Orlando Sabogal
Carlos Nova
Cesar Sopo</t>
  </si>
  <si>
    <t>Diego Santacruz 
Orlando Sabogal Sierra
Carlos Alberto Nova Mendoza</t>
  </si>
  <si>
    <t>Cesar Andres Jimenez Valencia
Orlando Sabogal Sierra
Carlos Alberto Nova Mendoza</t>
  </si>
  <si>
    <t>Se realiza con recurso de planta de la ADRES.</t>
  </si>
  <si>
    <t>Producto</t>
  </si>
  <si>
    <t>Dirección de Liquidaciones y Garantías / OAPCR</t>
  </si>
  <si>
    <t>Direccion de Liquidaciones y Garantías</t>
  </si>
  <si>
    <t>Tramitar la solicitudes necesarias para coadyudar la financiacion de las operaciones de financiamiento y realizar el informe dando cuenta de las mismas.</t>
  </si>
  <si>
    <t>Dirección de liquidaciones y Garantias, Dirección de Gestión de Recursos Financieros de la Salud, Oficina Asesora Juridica y Dirección General.</t>
  </si>
  <si>
    <t>Dirección de Gestión de Tecnologías de la Información y las Comunicacione</t>
  </si>
  <si>
    <t xml:space="preserve">Solicitar el cronograma del diseño, desarrollo, implementación, pruebas y puesta en producción  de la herramienta tecnologica </t>
  </si>
  <si>
    <t>Dirigir a la DGITC un memorando donde la DOP solicitará el cronograma de trabajo para el diseño, desarrollo, implementación, pruebas y puesta en produccción de la herramienta tecnoligica  para la vigencia 2024.</t>
  </si>
  <si>
    <t xml:space="preserve"> Elaborar  actas de reuniones de acuerdo con el cronograma establecido por DGTIC para el desarrollo del proyecto herramienta tecnologica </t>
  </si>
  <si>
    <t xml:space="preserve"> Elaborar o ajustar la documentación de las etapas desarrolladas y aprobadas,  si hay lugar a ello de acuerdo con las solicitudes o envio por la DGTIC</t>
  </si>
  <si>
    <t>Optimización de la operación de los procesos de recaudo, liquidación, reconocimiento y pago de los recursos de salud</t>
  </si>
  <si>
    <t>Herramienta tecnológica para el procesamiento y liquidación de prestaciones económicas y devoluciones, Fase I -  Prestaciones económicas RC - REE implementado en producción</t>
  </si>
  <si>
    <t>Aprobación del paso a producción Prestaciones económicas RC - REE</t>
  </si>
  <si>
    <t>Herramienta tecnológica para el procesamiento y liquidación de prestaciones económicas y devoluciones, Fase II -  Devoluciones RC - REE implementado en producción</t>
  </si>
  <si>
    <t>Aprobación del paso a producción Devoluciones RC - REE</t>
  </si>
  <si>
    <t xml:space="preserve">10. Racionalización de trámites 
</t>
  </si>
  <si>
    <t xml:space="preserve">Dirigir a la DGITC un memorando donde la DOP solicitará el cronograma de trabajo para el diseño, desarrollo, implementación, pruebas y puesta en produccción del SIA para la vigencia 2024.
</t>
  </si>
  <si>
    <t>4. Elaborar o ajustar la documentación de las etapas desarrolladas y aprobadas,  si hay lugar a ello de acuerdo con las solicitudes o envio por la DGTIC.</t>
  </si>
  <si>
    <t>Realizar analisis diseño, desarrollo y pruebas unitarias del desarrollo del SIA definido en fase I</t>
  </si>
  <si>
    <t xml:space="preserve"> Inventario de necesidades de actualización documental corespondientes a los procesos de VALR_VERS (30/05/2024)</t>
  </si>
  <si>
    <t>Establecer la metodología para la revisión por la Dirección de todos los subsistemas que confrman el SIGI</t>
  </si>
  <si>
    <t>Implementar y socializar en la pagina WEB y redes sociales lo correspondiente a la traduccion de LN</t>
  </si>
  <si>
    <t>Coordinar con las areas responsables de la publicacion de la información de lenguas nativas colombianas</t>
  </si>
  <si>
    <t>Estructurar y articular con las areas involucradas, los contenidos del submenú "Colaboración e Innovación abierta" del Menú Participa, acorde a los lineamientos de la resolución 1519 de 2020 de MinTic</t>
  </si>
  <si>
    <t>Priorización de Grupos de Valor y de Interés y definir acciones</t>
  </si>
  <si>
    <t>Priorizar los Grupos de Valor de Interés de la ADRES con base en la caracterización actualizada y definir acciones a implementar para su posicionamento</t>
  </si>
  <si>
    <t>Documento con Grupos de valor priorizados y definición de las acciones a implementar para su posicionamento</t>
  </si>
  <si>
    <t>Encuentro nacional e internacional sobre salud</t>
  </si>
  <si>
    <t>Fortalecer la poltica de reducción de fotocopiado e impresión de documentos del SGDA</t>
  </si>
  <si>
    <t xml:space="preserve">Elaborar una socializacion de la herramienta SIGI - Eureka, a los diferentes usuarios de la entidad, con el apoyo del proveedor PENSEMOS, para dar a conocer la importancia de la herramienta dentro de la entidad, enfocada a generar una cultura de apropiacion y uso de la misma. </t>
  </si>
  <si>
    <t xml:space="preserve">Elaborar capsulas informativas para comunicar por correo de sintonia. </t>
  </si>
  <si>
    <t>Elaborar capsulas "tips" informativos para remitir por correo sintonia adres</t>
  </si>
  <si>
    <t>Capsulas por correo sintonia</t>
  </si>
  <si>
    <t>Participación de Atención al Ciudadano en las actividades en las que sea convocado para asistir en los eventos donde la ADRES lleva su oferta institucional y generar los informes sobre las acciones adelantandas en estas jornadas itinerantes primer semestre y aplicaria unicamente en casos donde sea convocado el proceso de Servicio al Ciudadano</t>
  </si>
  <si>
    <t>Participación de Atención al Ciudadano en las actividades en las que sea convocado para asistir en los eventos donde la ADRES lleva su oferta institucional y generar los informes sobre las acciones adelantandas en estas jornadas itinerantes segundo semestre y aplicaria unicamente en casos donde sea convocado el proceso de Servicio al Ciudadano</t>
  </si>
  <si>
    <t>Articular con las areas misionales, diseñar estrategias de comunicación para divulgar la gestión de los recursos del sector salud</t>
  </si>
  <si>
    <t xml:space="preserve">Articular con las areas misionales la realizacion de la audiencia publica de rendicion de cuentas de la entidad periodo 2023 - 2024 </t>
  </si>
  <si>
    <t xml:space="preserve">Video y publicacion del informe de la rendicion de cuentas en la pagina web e intranet.
 evidencias las mesas de trabajo con las areas misionales. </t>
  </si>
  <si>
    <t>Actualizar la Política Institucional de Servicio al Ciudadno</t>
  </si>
  <si>
    <t>Anualmente actuallizar la caracterización de ciudadanía y Grupos de Interés de la entidad con el apoyo y orientación de la OAPCR</t>
  </si>
  <si>
    <t>Realizar al menos una capacitación semestralsobre el uso y apropiación de la Herramienta de Gestión documental y PQRSD ORFEO a través del  Procedimiento Gestión de PQRSD ORFEO</t>
  </si>
  <si>
    <t>Asistir  tecnicamente a  diez (10) territorios, mediante visitas de capacitación en los temas de reclamaciones con cargo a la ADRES.</t>
  </si>
  <si>
    <t xml:space="preserve">
Tablas de Valoración Documental Elaboradas e iniciado el tramite de covalidación ante el AGN</t>
  </si>
  <si>
    <t>Fianalizar el proceso de convalidación de las TRD V2 ante el AGN.</t>
  </si>
  <si>
    <t xml:space="preserve">Consiste en la implementación de los ocho programas de conservación preventiva, definidas en el Plan de Conservación Documental, componnente del Sistema Integrado de Conservación SIC. </t>
  </si>
  <si>
    <t xml:space="preserve">Establecer la descripción de los contenidos del módulo de supervisión y ampliar conocimientos basicos sobre las modalidades de contratación y su normatividad aplicable. </t>
  </si>
  <si>
    <t xml:space="preserve">Elegir una metodologia que permita transmitir el conocimiento de manera sencilla a los interesados, sobre los temas de supervisión y ampliación de la primera etapa de conocimiento sobre las modalidades de selección. </t>
  </si>
  <si>
    <t>Fase II Ejecutar el módulo de cononocimiento virtual sobre supervisión</t>
  </si>
  <si>
    <t>Capacitar a los funcionarios usuario finales de la herramienta en los diferentes modulos que manejan</t>
  </si>
  <si>
    <t>Cargar las guias de uso de la herramienta Eureka en un apartado espacial de la INTRANET</t>
  </si>
  <si>
    <t xml:space="preserve">Mantener las guias actualizadas en el repositorio de la intranet y moodle </t>
  </si>
  <si>
    <t>* Evidencia de guias cargadas en moodle
* Guias Cargadas en Intranet</t>
  </si>
  <si>
    <t>Actualizar el Plan de Emergencias y contingencias</t>
  </si>
  <si>
    <t>Plan de Emergencias y contingencias actualizado</t>
  </si>
  <si>
    <t>Actualizar y fortalecer el Programa de Vigilancia Epidemiologica de Riesgo Psicosocial</t>
  </si>
  <si>
    <t>Actualizar el Programa de Vigilancia Epidemiologica de Riesgo Psicosocial.</t>
  </si>
  <si>
    <t>Documento del Programa de vigilancia epidemiologica actualizado. Evidencias de actividades de intervención de riesgo psicosocial.</t>
  </si>
  <si>
    <t>Aplicaciones de instrumentos de recopilación de información y verificación de procesos en sitio, tendientes a establecer el estado de la gerstion documental de la entidad, principalmente en lo que respecta al componente tecnológico, documento y expediente electrónico.</t>
  </si>
  <si>
    <t>Actualización de Política de Gestión Documental, con base en la normatividad vigente. Una vez se vayan generando documentos del protyecto SGDEA, se actualizará para mantener una alineación frente a los mismos.</t>
  </si>
  <si>
    <t xml:space="preserve">10. Racionalización de trámites
</t>
  </si>
  <si>
    <t>Modernizar y optimizar los sistemas de información en la ADRES para fortalecer la gestión de datos, mejorar la eficiencia operativa y proporcionar información precisa y oportuna a los grupos de interés, garantizando la calidad y la seguridad de los datos.</t>
  </si>
  <si>
    <t>* Dirección de Gestión de Recursos Financieros de Salud (DGRF)
* Dirección de Liquidaciones y Garantías (DLYG)
• Dirección de Otras Prestaciones (DOP)</t>
  </si>
  <si>
    <t xml:space="preserve">10. Racionalización de trámites </t>
  </si>
  <si>
    <t>Contratación de actividades externas para la verificacion de la adopcion de nuevas tecnologías y la implementación de ejercicio de innovacion para la gestión pública</t>
  </si>
  <si>
    <t>Ejeccucion de acciones contractuales para la gestión de servicios de consultoria que permitan a la entidad la adopcion de nuevas tecnologías y la implementación de ejercicio de innovacion para la gestión pública</t>
  </si>
  <si>
    <t>Informe de adopción de nuevas tecnologias para promover la innovación en la prestación de servicios.</t>
  </si>
  <si>
    <t>Informe de gestión de la entidad en el proceso de  adopción de nuevas tecnologias para promover la innovación en la prestación de servicios.</t>
  </si>
  <si>
    <t>Documento de informe de adopcion del Plan de Transformacioón Digital</t>
  </si>
  <si>
    <t>Realizar la actualizacion del documento PETI 2023-2026, actualizando los proyectos y hoja de ruta para la vigencia 2025</t>
  </si>
  <si>
    <t>Informe de gestión de artectos eleborados por la entidad en el marco de adopcion de Plan de implementación del MRAE v3.0</t>
  </si>
  <si>
    <t>Consiste en la implementación de las once estrategias de preservación digital, definidas en el Plan de Preservación Digital a Largo Plazo, componnente del Sistema Integrado de Conservación SIC. Lo cual se puede establecer a partir de la implelmentación del Modelo de Gestión Documental Electronico y el desarrollo del SGDEA.</t>
  </si>
  <si>
    <t>Suscripcion y/o renovacion de herramientas tecnologicas para la entidad de acuerdo al PAA</t>
  </si>
  <si>
    <t>Evidencias de asistencia a las mesas de interoperibilidad definidas por el MSPS</t>
  </si>
  <si>
    <t>Documento de adopcion del Marco de Interoperabilidad al interior de la entidad para la transferencia de datos y protocolos seguros que garanticen la interoperabilidad de información</t>
  </si>
  <si>
    <t>Documento: Adopcion del Marco de Interoperabilidad</t>
  </si>
  <si>
    <t>Definicion de requerimientos necesarios para el mantenimiento de la gestión de datos al interior de la entidad</t>
  </si>
  <si>
    <t>Realizar el respectivo soporte de la herramienta EUREKA, con el fin que su fucionalidad sea la adecuada para el procesamiento y seguimiento de informacion que se genera en el sistema.</t>
  </si>
  <si>
    <t xml:space="preserve">Herramienta funcionando optimamente </t>
  </si>
  <si>
    <t xml:space="preserve">Oficina Asesora de Planeacion y Control de Riesgos </t>
  </si>
  <si>
    <t>Optimizar los modulos de la herramienta Eureka</t>
  </si>
  <si>
    <t xml:space="preserve">Realizar analisis y revisión de los diferentes módulos de la herramienta Eureka, optimizando su uso por medio de solicitudes de optimizacion al proveedor. Corrección de datos y parametrizacion de la misma. </t>
  </si>
  <si>
    <t xml:space="preserve">Generar back Ups de la informacion alojada en la herramienta Eureka </t>
  </si>
  <si>
    <t>generar back Ups - copias de seguridad de toda la inofrmacion que se gestiona en la herramienta Eureka con un periodicidad mensual, y solicitar copias incrementales al proveedor.</t>
  </si>
  <si>
    <t xml:space="preserve">correos electronicos con la evidencia de la copia de seguridad generada por el proveedor </t>
  </si>
  <si>
    <t>Identificar y gestionar los riesgos de seguridad digital de su infraestructura tanto nubepública como  privada</t>
  </si>
  <si>
    <t>Actualizar el Plan de Recuperacion de desastres</t>
  </si>
  <si>
    <t>Actualizacion del Plan de Recuperacion de desastres</t>
  </si>
  <si>
    <r>
      <rPr>
        <sz val="12"/>
        <color theme="1"/>
        <rFont val="Arial"/>
        <family val="2"/>
      </rPr>
      <t>-Plan de Recuperacion de Desastres actualizado</t>
    </r>
  </si>
  <si>
    <t xml:space="preserve">Tablero en excel de levantamiento de datos relacionados con flujos de caja, balances y presupuestos </t>
  </si>
  <si>
    <t xml:space="preserve">Elaborar y presentar para Aprobación un medelo finaiciero </t>
  </si>
  <si>
    <t>Realizar mesas de trabajo para presentar el marco normativo, el modelo y la herramienta de seguimiento presupuestal con todas las dependencias.</t>
  </si>
  <si>
    <t>Identificar y desarrollar  las acciones y prácticas concretas necesarias para lograr una correcta adopción de los elementos del dominio de uso y apropiación, que conforman el Marco de Referencia Arquitectura en la composicion financiera. Revisar la guía de uso y apropiación propuesta por MINTIC en el marco de referencia de arquitectura empresarial, un elemento transversal de la Política de Gobierno Digital, con el fin de aplicar las mejores prácticas en la materia</t>
  </si>
  <si>
    <t>Documento de la Politica de Gobierno de Datos en el Adres versión borrador</t>
  </si>
  <si>
    <t>Presentar la propuesta de Politica de Gob Datos</t>
  </si>
  <si>
    <t xml:space="preserve">Presentar la propuesta  de Política de Gobierno de Datos a la oficina Juridíca
</t>
  </si>
  <si>
    <t>Presentación de la Politica de Gobierno de Datos en el Adres</t>
  </si>
  <si>
    <t>Diseñar Versionamiento final Politica de Datos</t>
  </si>
  <si>
    <t xml:space="preserve">Diseñar la Política y entregar la versión final a la oficina Júridica
</t>
  </si>
  <si>
    <t>Docuemento final con la Politica de Gobierno de Datos en el Adres</t>
  </si>
  <si>
    <t>Definir e implementar la politica de seguridad de datos</t>
  </si>
  <si>
    <t>Definir estratégias de seguridad de la información para fortalecer los flujos y la artuitectura de información.</t>
  </si>
  <si>
    <t>Definir estratégias de seguridad de la información para fortalecer los flujos y la artuitectura de información teneindo en cuenta controles de seguridad, autenticación, autorización, encripción, vulnerabilidades , entre otros aspectos.</t>
  </si>
  <si>
    <t>Oficina Asesora de Planeación y Control del Riesgo
Dirección de Tecnologías de la Información y las Comunicaciones</t>
  </si>
  <si>
    <t>Revisar, actualizar y crear, en articulación con los Líderes de Procesos, los indicadores de Gestión acorde al rediiseño organizacional  y al nuevo Modelo Operativo de la ADRES</t>
  </si>
  <si>
    <t>Desarrollar  un Tablero gerencial que cumpla con ciclo de vida del dato y que este integrado con la arquitectuta de negocio, se le debe integrar el verbo en infinitivo al comienzo.</t>
  </si>
  <si>
    <t>Diseñar propuesta para mejorar los datos pubicados en el portal ADRES</t>
  </si>
  <si>
    <t>Mejorarar los  artefactos de trasparencia de la información</t>
  </si>
  <si>
    <t>Revisar la  Metodología para medir el nivel de madurez de la arquitectuta de información</t>
  </si>
  <si>
    <t>Ajustar Metodología para medir el nivel de madurez de la arquitectuta de información</t>
  </si>
  <si>
    <t>Insrtuctivo metodológico ajustado para evaluación de madurez de datos</t>
  </si>
  <si>
    <t>Docuementar los  metadatos de negocio</t>
  </si>
  <si>
    <t>Diseñar y ejecutar campañas de cultrua  de datos en el ADRES</t>
  </si>
  <si>
    <t xml:space="preserve">Docuementar el linaje de datos </t>
  </si>
  <si>
    <t>Documentar  el linaje de datos en fuentes seleccionadas con la herramienta de Gob Datos</t>
  </si>
  <si>
    <t>Gestionar la publicación en la pagina web para la disposicion de los grupos de interes los instrumentos estadísticos</t>
  </si>
  <si>
    <t>Gestionar la publicación en la pagina web para la disposicion de los grupos de interes los:
Ficha metodológica de operaciones estadísticas
Documento metodológico de operaciones estadísticas
Cuadros de salida y series históricas de las operaciones estadísticas
Indicadores o estadísticas con desagregación temática o enfoque diferencial e interseccional</t>
  </si>
  <si>
    <t>Definir el Plan de gestión de riesgos de seguridad de la Infomración y Ciberseguridad.</t>
  </si>
  <si>
    <t>Definir el plan para gestionar los reigos de seguridad de información identificados respecto de su gestión con el fin de asegurar los activos de informaión relacionados</t>
  </si>
  <si>
    <t>Plan de gestión de riesgos de seguridad de la Infomración y Ciberseguridad.</t>
  </si>
  <si>
    <t>Definir la estrategia para plaificar, implementar y controlar los procesos necesarioa para cumplir los requisitos de seguridad de la información.</t>
  </si>
  <si>
    <t>Evaluar los diferentes componentes del sistema de de gestión de seguridad de la información.</t>
  </si>
  <si>
    <t>SOA -Acuerdo de alicabilidad de seguridad de la información en el modelo de arquitectura</t>
  </si>
  <si>
    <t>OAPCR y DGTIC</t>
  </si>
  <si>
    <t>Definir los servicios de seguridad de la información, estableceindo el catalogo respectivo.</t>
  </si>
  <si>
    <t>Actualización del análisi de impacto del negocio y la definición del DRP para su respectiva prueba</t>
  </si>
  <si>
    <t>Realización de la definición de los requerimientos de la ADRES con base en el diagnóstico de la gestión de los riesgos efectuada teneinedo como alcance la definición de un modelo GRC para la ADRES.</t>
  </si>
  <si>
    <t>Plan de implentación piloto GRC.</t>
  </si>
  <si>
    <t>Oficina Asesora de Planeación y Conrtrol de Riesgos</t>
  </si>
  <si>
    <t>Generar una metodologia para la gestión del riesgo fiscal</t>
  </si>
  <si>
    <t>Revisar los riesgos operacionales y validar cuáles serían catalogados como un sibsistema de riesgo fiscal, generar la metodologia y atualizar la respectiva documentación en el proceso DIES y parametrizar el nuevo subsistema o tipologia en Eureka</t>
  </si>
  <si>
    <t>Estructura funcional y organizacional para la gestion de reisgos en la ADRES</t>
  </si>
  <si>
    <t>Evaluación de aplicabilidad de la politica, lineaminetos de riesgos y su gestión.</t>
  </si>
  <si>
    <t>Desarrollar un diagnostico de la cultura de riesgos a nivel de funcionarios y colaboradores tomando comobase la aplicación de la política y sus lineamientos.</t>
  </si>
  <si>
    <t>Línea base de apropiación de la cultura de gestion de riesgos con plan de cierre de brechas.</t>
  </si>
  <si>
    <t>Diseño del programa de cultura de gestion riesos.</t>
  </si>
  <si>
    <t>Diseñar un programa que permita medir la apropiación d ela cultura de gestion de riesgos en la ADRES.</t>
  </si>
  <si>
    <t>Evaluación inicial de la cultura de reisgos en la entidad y desarrollo de ca,paña</t>
  </si>
  <si>
    <t>Evaluación de la linea base de apropiación de la cultura de riesgos de la entidad Desarrollo de la campaña de gestión de reisgos para el 2024</t>
  </si>
  <si>
    <t xml:space="preserve">
Linea base de apropiación de la cultura de riesgos evaluada
Campaña de gestión de reisgos para el 2024 desarrollada</t>
  </si>
  <si>
    <t>Elaborar la Estratégia de Rendición de Cuentas y participación Ciudadana</t>
  </si>
  <si>
    <t>Elaborar la Estrategia de Rendición de Cuentas y Participación Ciudadana articulada con las areas responsables de la entidad</t>
  </si>
  <si>
    <t>Diseño estrategia multimedia</t>
  </si>
  <si>
    <t>Implementación estrategia multimedia</t>
  </si>
  <si>
    <t>Consolidar y formular el PAAC acorde a los lineamientos de la Función Publica y publicar en el menu de transperencia acorde a los plazos establecidos</t>
  </si>
  <si>
    <t>actulizar el diseño e informacion contenida dentro de las paginas de inicio de los diferentes modulos del aplicativo Eureka</t>
  </si>
  <si>
    <t xml:space="preserve">Mejorar la calidad y utilidad de los reportes generados por el Sistema de Gestión de Información (SIGI - Eureka) para facilitar el analisis de la informacion y la toma de decisiones </t>
  </si>
  <si>
    <t>Generar y optimizar los tableros de informacion en el modulo Gerencial</t>
  </si>
  <si>
    <t xml:space="preserve">Crear, mejorar y optimizar los tableros de informacion generados en el modulo de analitico,con enfoque en los modulos de Planes, indicadores, riesgos y mejoras </t>
  </si>
  <si>
    <t xml:space="preserve">
Recopilar, extraer, organizar y analizar la información de los procesos gestionados en la Oficina Asesora Jurídica, con el proposito de socializarla y facilitar la toma de decisiones </t>
  </si>
  <si>
    <t>Actualización de las lineas de defensa Jurídica de la ADRES</t>
  </si>
  <si>
    <t>Realizar el análisis de las estrategias juridicas contenidas en las diferentes sentencias judiciales con el fin de fortalecer las lineas de defensa de la Entidad</t>
  </si>
  <si>
    <t>Lineas de defensa actualizada</t>
  </si>
  <si>
    <t>Recopilar, organizar y cargar en la Intranet los conceptos juridicos con vigencia no mayor a tres años con el fin de dar a conocer internamente las posturas juridicas de la Entidad con relación a los diferentes temas misionales.</t>
  </si>
  <si>
    <t>Identificación de necesidades de comunicación y divulgación interna de las diferentes dependencias de la ADRES</t>
  </si>
  <si>
    <t>Desarrollar la metodología, las heramientas, la divulgación y la recolección de la información con las dependencias</t>
  </si>
  <si>
    <t>Diseño de la estrategia de comunicación interna</t>
  </si>
  <si>
    <t>Diseñar la estrategia de comunciación interna</t>
  </si>
  <si>
    <t>Implemetación de la estrategia de comunicación interna</t>
  </si>
  <si>
    <t>Actualización de la Intranet</t>
  </si>
  <si>
    <t>Rediseño de boletín Sintonía</t>
  </si>
  <si>
    <t>Divulgación del boletín Sintonía mejorado</t>
  </si>
  <si>
    <t>Publicación de boletines, artículos, noticias, ruedas de prensa, etc., sobre el manejo de los recursos de la salud</t>
  </si>
  <si>
    <t>Realización de notas de prensa divulgadas y actualización de la base de datos de periodista</t>
  </si>
  <si>
    <t xml:space="preserve">Elaborar  el Plan de Capacitación, Sensibilización y Comunicación para los temas relacionados con la gestión de riesgos, incorporando las recomendaciones del MSPI, Guía No. 14, centradas en el subsistema de gestión de riesgos de seguridad de la información, asi como también, integrar las mejores prácticas contenidas en otros documentos  para abordar de manera completa otros subsistemas de riesgos importantes para la entidad.
</t>
  </si>
  <si>
    <t>PLAN DE ACCIÓN ANUAL
(Diccionario de Datos - Consulta)</t>
  </si>
  <si>
    <t>Página 1 de 1</t>
  </si>
  <si>
    <t>Este instrumento permite evaluar la gestión que se ha realizado en el cumplimiento de las funciones asignadas a la dependencia y será insumo para la planeación estratégica de la Entidad</t>
  </si>
  <si>
    <t>DEPENDENCIA</t>
  </si>
  <si>
    <t>Funciones</t>
  </si>
  <si>
    <r>
      <t>Divulgar una</t>
    </r>
    <r>
      <rPr>
        <sz val="11.5"/>
        <rFont val="Calibri"/>
        <family val="2"/>
      </rPr>
      <t xml:space="preserve"> campaña hacia las diferentes dependencias de la ADRES en la disminución de documentos físicos.                                 </t>
    </r>
  </si>
  <si>
    <r>
      <rPr>
        <sz val="12"/>
        <rFont val="Arial"/>
        <family val="2"/>
      </rPr>
      <t>-Plan Estratégico de Tecnología de la Información- PETI actualizado para la vigencia 2023-2027 formulado y aprobado</t>
    </r>
  </si>
  <si>
    <r>
      <rPr>
        <sz val="12"/>
        <rFont val="Arial"/>
        <family val="2"/>
      </rPr>
      <t>-Acta de cierre del convenio / proyecto (si aplica)</t>
    </r>
  </si>
  <si>
    <r>
      <rPr>
        <sz val="12"/>
        <rFont val="Arial"/>
        <family val="2"/>
      </rPr>
      <t>Apoyar la implementación del sistema de información integral e interoperable del sistema nacional de salud.
Actividad asociada a los objetivos y líneas estratégicas del plan sectorial MSPS</t>
    </r>
  </si>
  <si>
    <r>
      <t xml:space="preserve">Diligenciar la información requerida para solicitar </t>
    </r>
    <r>
      <rPr>
        <sz val="9.9"/>
        <rFont val="Arial"/>
        <family val="2"/>
      </rPr>
      <t>recursos para la adquisición de un BPA</t>
    </r>
    <r>
      <rPr>
        <sz val="11"/>
        <rFont val="Arial"/>
        <family val="2"/>
      </rPr>
      <t>, conforme lo establecido por la Dirección Administrativa y Financiera</t>
    </r>
  </si>
  <si>
    <r>
      <t xml:space="preserve">Crear la fachada FHIR para la base del </t>
    </r>
    <r>
      <rPr>
        <b/>
        <sz val="11"/>
        <rFont val="Arial"/>
        <family val="2"/>
      </rPr>
      <t xml:space="preserve">BDUA </t>
    </r>
    <r>
      <rPr>
        <sz val="11"/>
        <rFont val="Arial"/>
        <family val="2"/>
      </rPr>
      <t>la cual quedará configurada en el servidor FHIR, de manera que se reduzcan o eliminen las barreras de interoperabilidad relacionadas con esta base.</t>
    </r>
  </si>
  <si>
    <r>
      <t xml:space="preserve">Crear la fachada FHIR para la base del </t>
    </r>
    <r>
      <rPr>
        <b/>
        <sz val="11"/>
        <rFont val="Arial"/>
        <family val="2"/>
      </rPr>
      <t xml:space="preserve">REPS </t>
    </r>
    <r>
      <rPr>
        <sz val="11"/>
        <rFont val="Arial"/>
        <family val="2"/>
      </rPr>
      <t>la cual quedará configurada en el servidor FHIR, de manera que se reduzcan o eliminen las barreras de interoperabilidad relacionadas con esta base.</t>
    </r>
  </si>
  <si>
    <r>
      <t xml:space="preserve">Crear la fachada FHIR para la base de </t>
    </r>
    <r>
      <rPr>
        <b/>
        <sz val="11"/>
        <rFont val="Arial"/>
        <family val="2"/>
      </rPr>
      <t xml:space="preserve">RECLAMACIONES </t>
    </r>
    <r>
      <rPr>
        <sz val="11"/>
        <rFont val="Arial"/>
        <family val="2"/>
      </rPr>
      <t>la cual quedará configurada en el servidor FHIR, de manera que se reduzcan o eliminen las barreras de interoperabilidad relacionadas con esta base.</t>
    </r>
  </si>
  <si>
    <r>
      <t xml:space="preserve">Crear la fachada FHIR para la base del </t>
    </r>
    <r>
      <rPr>
        <b/>
        <sz val="11"/>
        <rFont val="Arial"/>
        <family val="2"/>
      </rPr>
      <t xml:space="preserve">MIPRES </t>
    </r>
    <r>
      <rPr>
        <sz val="11"/>
        <rFont val="Arial"/>
        <family val="2"/>
      </rPr>
      <t>la cual quedará configurada en el servidor FHIR, de manera que se reduzcan o eliminen las barreras de interoperabilidad relacionadas con esta base.</t>
    </r>
  </si>
  <si>
    <t>Linea inicia una vez finalice el Inventario en estado Natural-momento en el cual se puede definir el alcance y valor de la actividad.</t>
  </si>
  <si>
    <t>Realizar un estudio de la capacidad de las infraestructura de MICROSOFT de las licencias contratadas por la ADRES para dimensionar su rendimiento frente a las necesidades de tableros de control de grandes volúmenes de datos y con ello plantear estrategias arquitectura y procesos que permitan un adecuado desarrollo de soluciones.</t>
  </si>
  <si>
    <t>Informe de capacidades de infraestructura Microsoft de frente a las necesidades de tableros</t>
  </si>
  <si>
    <t>Crear un tablero para visualizar la información de los estados financieros de la EPS, que permita reconocer los cambios en cuentas contables de interés para diversos intereses como lo son la prevención de LAFT, corrupción, fraude, entre otros.</t>
  </si>
  <si>
    <t>Utilizar técnicas para la detección de inconsistencias en la base de RECLAMACIONES por el cruce con otras fuentes primarias junto con la implementación de técnicas que permitan identificar registros anómalos que puedan ser indicadores de actuar indebido.</t>
  </si>
  <si>
    <t>Utilizar técnicas para la detección de inconsistencias en la base de MIPRES-RECOBROS por el cruce con otras fuentes primarias junto con la implementación de técnicas que permitan identificar registros anómalos que puedan ser indicadores de actuar indebido.</t>
  </si>
  <si>
    <t>Utilizar técnicas para la detección de inconsistencias en la base de BDUA por el cruce con otras fuentes primarias junto con la implementación de técnicas que permitan identificar registros anómalos que puedan ser indicadores de actuar indebido.</t>
  </si>
  <si>
    <t>Implementar métodos, técnicas y metodologías para identificar a las personas naturales o jurídicas involucradas en accidentes de tránsito no SOAT a quienes se les debe realizar el cobro de los servicios médicos prestados a las victimas.</t>
  </si>
  <si>
    <t xml:space="preserve">Crear, mejorar y optimizar los tableros de información generados en el modulo de analítico, con enfoque en los módulos de Planes, indicadores, riesgos y mejoras </t>
  </si>
  <si>
    <t>Informe de gestión de artefactos elaborados por la entidad en el marco de adopción de Plan de implementación del MRAE v3.0</t>
  </si>
  <si>
    <t>Identificar los roles y responsables de Gob. Datos</t>
  </si>
  <si>
    <t>Definir la estructura organizacional para las actividades de Gob. Datos</t>
  </si>
  <si>
    <t>Presentar la propuesta de Política de Gob. Datos</t>
  </si>
  <si>
    <t>Configurar un servidor tipo FHIR, en infraestructura de la ADRES o de MIN SALUD, o con el uso de un proveedor en caso de no disponerse de tal, para realizar el montaje de fachadas con estándar HL7 de las bases de datos requeridas para un correcto ejercicio de interoperabilidad.</t>
  </si>
  <si>
    <t>De acuerdo con la estrategia institucional de la ADRES, realizar la identificación de la Estrategia de datos, y a partir de allí implementar en orden de prioridad y de acuerdo a las capacidades del área las 11 capas de la gestión de los datos (Gobierno de datos, Modelado y diseño de datos, Almacenamiento y operación de datos, Seguridad de datos, Integración e interoperabilidad de datos, Gestión de documentos y contenido, Datos maestros y de referencia, Calidad de datos, Metadatos, Arquitectura de datos, Gestión de proyectos de datos)</t>
  </si>
  <si>
    <t>Definir el plan para gestionar los riesgos de seguridad de información identificados respecto de su gestión con el fin de asegurar los activos de información relacionados</t>
  </si>
  <si>
    <t>Diseñar un programa que permita medir la apropiación de la cultura de gestión de riesgos en la ADRES.</t>
  </si>
  <si>
    <t xml:space="preserve"> Nathaly Constanza Alvarado Nuñez
James Rodríguez Caicedo
 Juan Pablo Galvis Parra, Andres Felipe Betancur Murillo
Erika Alexandra Soler</t>
  </si>
  <si>
    <t>Objetivo 2024</t>
  </si>
  <si>
    <t>Producto 2024</t>
  </si>
  <si>
    <t>Ordenar el pago de los recursos del aseguramiento UPC contributivo y subsidiado</t>
  </si>
  <si>
    <t>Servicio de ordenación del gasto de giro directo y de la totalidad de los recursos del aseguramiento en salud (UPC del régimen contributivo y subsidiado).</t>
  </si>
  <si>
    <t>Ordenar el reintegro de los recursos del aseguramiento UPC contributivo y subsidiado</t>
  </si>
  <si>
    <t>Servicio de ordenación del reintegro de los recursos del aseguramiento en salud (UPC del régimen contributivo y subsidiado).</t>
  </si>
  <si>
    <t>Actos administrativos de las ordenación de los recursos</t>
  </si>
  <si>
    <t>Claudia Pulido</t>
  </si>
  <si>
    <t>​Servicio de fortalecimiento Financiero a EPS e IPS</t>
  </si>
  <si>
    <t>Gestionar los recursos financieros del Sistema General de Seguridad Social en Salud</t>
  </si>
  <si>
    <t>Servicio de gestión de los recursos financieros del Sistema General de Seguridad Social en Salud</t>
  </si>
  <si>
    <t>Ordenar el pago de los mecanismos de fortalecimiento  de financiación del SGSSS</t>
  </si>
  <si>
    <t>Servicio de ordenación del gasto de mecanismos de fortalecimiento  de financiación del SGSSS</t>
  </si>
  <si>
    <t>Ordenar el pago de los recursos de recobros y presupuestos máximos</t>
  </si>
  <si>
    <t>Servicio de ordenación del gasto de giro directo y de la totalidad de los recursos del aseguramiento en salud (recobros y presupuestos máximos)</t>
  </si>
  <si>
    <t>Desarrollar el proceso de reintegro</t>
  </si>
  <si>
    <t xml:space="preserve">Actos Administrativos Publicados del proceso de reintegro </t>
  </si>
  <si>
    <t>Ordenar los pagos por recobros y reclamaciones</t>
  </si>
  <si>
    <t>Ordenar el pago de los recursos por recobros y reclamaciones, mediante la verificación, validación y auditoría de los requisitos legales para el pago</t>
  </si>
  <si>
    <t>Actos administrativos para la ordenación del gasto en recobros y reclamaciones</t>
  </si>
  <si>
    <t>Servicios de ordenación del  pago de los recursos por recobros y reclamaciones</t>
  </si>
  <si>
    <t>Servicio de auditoría y visitas inspectivas</t>
  </si>
  <si>
    <t>Documento metodológico</t>
  </si>
  <si>
    <t>Documento de Planeación</t>
  </si>
  <si>
    <t>Servicio de evaluación y seguimiento de planes</t>
  </si>
  <si>
    <t>Informe de resultados obtenidos en auditorías de control interno</t>
  </si>
  <si>
    <t>Servicios de educación para el trabajo para fortalecer el sistema de control interno</t>
  </si>
  <si>
    <t>Servicios de información de la entidad en lenguaje claro e incluyente</t>
  </si>
  <si>
    <t>Informe de los resultados obtenidos en las encuestas de percepción y satisfacción</t>
  </si>
  <si>
    <t>Informe de los resultados obtenidos en actividades de relacionamiento con grupos de valor e interés</t>
  </si>
  <si>
    <t>Servicios de comunicación y divulgación</t>
  </si>
  <si>
    <t>Documento de lineamientos técnicos</t>
  </si>
  <si>
    <t>Documento de planeación</t>
  </si>
  <si>
    <t>Servicio de educación no formal para el trabajo</t>
  </si>
  <si>
    <t xml:space="preserve">Servicio de seguimiento al planes institucionales para el fortalecimiento del talento humano </t>
  </si>
  <si>
    <t xml:space="preserve">Informe   </t>
  </si>
  <si>
    <t>Acto Administrativo</t>
  </si>
  <si>
    <t>Informe de campañas realizadas</t>
  </si>
  <si>
    <t>Servicios de información y gestión misionales fortalecidos</t>
  </si>
  <si>
    <t>ID 48  Y 109</t>
  </si>
  <si>
    <t>Servicio de recolección de información y análisis de contenidos de mayor consulta</t>
  </si>
  <si>
    <t>Servicio de educación informal en servicio al ciudadano</t>
  </si>
  <si>
    <t>Documento técnico</t>
  </si>
  <si>
    <t>Servicio de educación informal en herramienta ORFEO</t>
  </si>
  <si>
    <t>Servicio de educación informal en procesos misionales de la ADRES</t>
  </si>
  <si>
    <t>Servicio de asistencia técnica a IPS</t>
  </si>
  <si>
    <t>Servicio de gestión documental actualizado</t>
  </si>
  <si>
    <t>Servicio de educación informal en Código General Disciplinario</t>
  </si>
  <si>
    <t>Servicio de educación informal en herramienta Moddle</t>
  </si>
  <si>
    <t>Servicio de educación informal en herramienta EUREKA</t>
  </si>
  <si>
    <t>Servicio de educación formal para el trabajo</t>
  </si>
  <si>
    <t>Servicio de Implementación Sistemas de Gestión</t>
  </si>
  <si>
    <t>Servicios de información fortalecido</t>
  </si>
  <si>
    <t>Servicios de información actualizado</t>
  </si>
  <si>
    <t xml:space="preserve">Documento de diagnóstico de mercados </t>
  </si>
  <si>
    <t>Servicio de planeación y mejora</t>
  </si>
  <si>
    <t>Servicio de educación no formal en auditorIA</t>
  </si>
  <si>
    <t>Documento de diagnóstico de cargas laborales</t>
  </si>
  <si>
    <t>Documento de estudio técnico</t>
  </si>
  <si>
    <t>Documentos de rediseño organizacional</t>
  </si>
  <si>
    <t>Documento de diagnóstico de archivos</t>
  </si>
  <si>
    <t>Servicios de gestión documental</t>
  </si>
  <si>
    <t>_386
_338
_339
_340
_341
_342
_343
_344
_345
_346
_347
_348
_349
_350
_351
_352
_353
_354
_355
_356
_357
_358
_359
_360
_361
_362
_363
_364
_365
_366
_367
_368
_369
_370
_371
_372
_373
_374
_375
_376
_377
_378
_379</t>
  </si>
  <si>
    <t>Servicios, procesos y trámites automatizados</t>
  </si>
  <si>
    <t xml:space="preserve">Servicios tecnológicos  </t>
  </si>
  <si>
    <t>Servicios tecnológicos</t>
  </si>
  <si>
    <t>Producir y analizar información sobre los recursos del Sistema general de Seguridad Social en Salud y otros recursos del sector, mediante la publicación de estadísticas del ingreso y el gasto en salud, para aumentar la transparencia y la calidad y equidad del gasto en salud</t>
  </si>
  <si>
    <t xml:space="preserve">Servicio de información sobre los recursos del ingreso y el gasto de la Unidad de Recursos Administrados y de la Unidad de Gestión General </t>
  </si>
  <si>
    <t>Servicio de mantenimiento de la herramienta EUREKA</t>
  </si>
  <si>
    <t>Bases de datos</t>
  </si>
  <si>
    <t>Servicio de implementación del sistema de control y seguimiento de procesos disciplinarios</t>
  </si>
  <si>
    <t>Servicios de información implementados</t>
  </si>
  <si>
    <t>Informe de implementación</t>
  </si>
  <si>
    <t>Servicios tecnológicos renovados</t>
  </si>
  <si>
    <t>Servicio de gestión de datos maestros</t>
  </si>
  <si>
    <t>Servicios tecnológicos fortalecidos</t>
  </si>
  <si>
    <t>Servicios tecnológicos implementados</t>
  </si>
  <si>
    <t>Servicios de mantenimiento de la herramienta EUREKA</t>
  </si>
  <si>
    <t>Documento de diagnóstico</t>
  </si>
  <si>
    <t>Servicios de gestión de riesgos de seguridad digital</t>
  </si>
  <si>
    <t>Simulacros efectuados</t>
  </si>
  <si>
    <t xml:space="preserve">Servicios de gestión integral de riesgos </t>
  </si>
  <si>
    <t>Inventario de fuentes de datos</t>
  </si>
  <si>
    <t>Documento de lineamientos técnicos de seguridad de datos</t>
  </si>
  <si>
    <t xml:space="preserve">Documento de lineamientos técnicos </t>
  </si>
  <si>
    <t>Documentos de lineamientos técnicos</t>
  </si>
  <si>
    <t>Servicio de información implementado</t>
  </si>
  <si>
    <t>Informe de campaña realizada</t>
  </si>
  <si>
    <t>Servicio de información actualizado</t>
  </si>
  <si>
    <t>Servicio de seguimiento a los riesgos de seguridad de la información.</t>
  </si>
  <si>
    <t>Servicio de seguimiento al plan de control operacional de seguridad de la información</t>
  </si>
  <si>
    <t>Servicio de seguimiento al plan de implementación del piloto GRC</t>
  </si>
  <si>
    <t>Informe de procesos adelantados por la Oficina Asesora Jurídica</t>
  </si>
  <si>
    <t>ID 1 al 23; del 26 al 47; del 49 al 99; del 101 al 108 y del 177 al 179</t>
  </si>
  <si>
    <t>ID del 1 al 10; del 15 al 23; 27; del 33 al 36; del 38 al 47; 50; 53; del 55 al 57; del 59 al 62; del 64 al 67; 69; 71 y 72; 76; 83 al 87; del 93 al 99 y del 101 al 105</t>
  </si>
  <si>
    <t>ID 24,25,100 Y 110</t>
  </si>
  <si>
    <t xml:space="preserve">Política de inversión de los recursos </t>
  </si>
  <si>
    <t>Proyectar el presupuesto del personal de planta en la vigencia.</t>
  </si>
  <si>
    <t>Presentar a la Dirección general, la proyección detallada del presupuesto del personal de planta adscrito a la entidad.</t>
  </si>
  <si>
    <t>Informe detallado del presupuesto</t>
  </si>
  <si>
    <t>Proyectar los gastos administrativos para el funcionamiento de la entidad.</t>
  </si>
  <si>
    <t>Presentar a la Dirección general, la proyección detallada del presupuesto de los gastos administrativos y de funcionamiento de la entidad.</t>
  </si>
  <si>
    <t>Nómina de personal de planta en la Entidad.</t>
  </si>
  <si>
    <t>Gastos administrativos y de funcionamiento.</t>
  </si>
  <si>
    <t>Implementar chatbots para Mipres</t>
  </si>
  <si>
    <t>Prestar servicios de recepción, administración, control y manejo del chat bot de reportes de la prescripción de tecnologías en salud no financiadas con recursos de la UPC o servicios complementarios (MIPRES)</t>
  </si>
  <si>
    <t>Chatbot para Mipres</t>
  </si>
  <si>
    <t>Persona Jurídica</t>
  </si>
  <si>
    <t>Implementar chatbots para SOAT</t>
  </si>
  <si>
    <t>Prestar servicios de recepción, administración, control y manejo del chat bot de reportes por las reclamaciones por  i) Accidentes de tránsito cuando el vehículo involucrado no fue identificado o no contaba con póliza SOAT vigente a la fecha del siniestro o el vehículo involucrado contaba con póliza SOAT la cual fue adquirida a la tarifa diferencial en virtud de lo establecido en el Decreto 2497 de 2022</t>
  </si>
  <si>
    <t>Chatbot para SOAT</t>
  </si>
  <si>
    <t>Ordenar el pago de los pasivos del sistema de salud</t>
  </si>
  <si>
    <t>Servicio de ordenación del gasto de los pasivos del sistema de salud</t>
  </si>
  <si>
    <t>Fortalecer la cultura del control</t>
  </si>
  <si>
    <t>Facilitar el acceso a la información en lenguaje claro e incluyente</t>
  </si>
  <si>
    <t>Fortalecer la cultura organizacional</t>
  </si>
  <si>
    <t>Realizar el diagnóstico de la estructura organizacional</t>
  </si>
  <si>
    <t>Modernizar y optimizar los procesos, trámites y servicios</t>
  </si>
  <si>
    <t>Crear, implementar y automatizar la generación del boletín mensual de Vehículos fantasma</t>
  </si>
  <si>
    <t>Crear, implementar y automatizar la generación del boletín mensual de GIRO DIRECTO</t>
  </si>
  <si>
    <t>Crear, implementar y automatizar la generación del boletín mensual de RECLAMACIONES</t>
  </si>
  <si>
    <t>Fortalecer el programa de soporte y mantenimiento de sistemas de información</t>
  </si>
  <si>
    <t>Fortalecer los microservicios de la ADRES</t>
  </si>
  <si>
    <t>Adoptar nuevas tecnologías para promover la innovación en la prestación de los servicios</t>
  </si>
  <si>
    <t>Implementar la política de gobierno digital</t>
  </si>
  <si>
    <t>Generar interoperabilidad con los diversos actores del sistema General de Salud</t>
  </si>
  <si>
    <t>Fortalecer las medidas de seguridad y privacidad de la información en la ADRES</t>
  </si>
  <si>
    <t>Fortalecer el modelo de operación por procesos de la entidad</t>
  </si>
  <si>
    <t>Adoptar el marco de referencia de arquitectura empresarial en lo que respecta al dominio institucional</t>
  </si>
  <si>
    <t>Adoptar el marco de referencia de arquitectura empresarial en lo que respecta al dominio de información</t>
  </si>
  <si>
    <t>Adoptar el marco de referencia de arquitectura empresarial en lo que respecta al dominio de seguridad</t>
  </si>
  <si>
    <t>Fortalecer el modelo de gestión de riesgos de la entidad</t>
  </si>
  <si>
    <t>Posicionar a la ADRES como referente nacional de eficiencia y transparencia en el manejo de los recursos de la salud</t>
  </si>
  <si>
    <t>Fortalecer financieramente a las EPS e IPS mediante la gestión de recursos para la realización de operaciones de financiamiento.</t>
  </si>
  <si>
    <t>Fortalecimiento del recurso humano para la funcionamiento continuo de la Administradora de recursos generales de seguridad social en salud</t>
  </si>
  <si>
    <t>Fortalecimiento del recurso de capacidades físicas para la funcionamiento continuo de la Administradora de recursos generales de seguridad social en salud</t>
  </si>
  <si>
    <t>Servicio de repositorio de conocimientos</t>
  </si>
  <si>
    <t>PLAN DE ACCIÓN INTEGRADO ANUAL - PAIA 2024</t>
  </si>
  <si>
    <t>OJO: Retirar la actividad de actualizar el plan de emergencias y contingencias</t>
  </si>
  <si>
    <t>Identificar de manera clara, precisa y eficiente el recaudo de los recursos de la URA II Cuatrimestre</t>
  </si>
  <si>
    <t>Realizar seguimiento preciso y flexible del presupuesto que nos habilite para reaccionar eficientemente ante diferentes adversidades de liquidez II Cuatrimestre</t>
  </si>
  <si>
    <t>Apoyar la implementación del sistema de información integral e interoperable del sistema nacional de salud.</t>
  </si>
  <si>
    <t xml:space="preserve">Diseñar una propuesta para los datos publicados  </t>
  </si>
  <si>
    <t>Realizar ejercicios de simulación de restablecimiento de información o servicios.</t>
  </si>
  <si>
    <t>Dar continuidad o actualización según sea el caso y la pertinencia el plan de recuperación de desastres</t>
  </si>
  <si>
    <t>Wilmer García</t>
  </si>
  <si>
    <t>Javier Ernesto Muñoz Grimaldo</t>
  </si>
  <si>
    <t>José Leonardo Herrera</t>
  </si>
  <si>
    <t>Isaí Ávila Wilches</t>
  </si>
  <si>
    <t>Genny Paola Ambrosio</t>
  </si>
  <si>
    <t>Sandra Durán</t>
  </si>
  <si>
    <t>Guillermo Benitez</t>
  </si>
  <si>
    <t>Carlos Felipe Rodríguez</t>
  </si>
  <si>
    <t>Dar continuidad y/o actualizar según sea el caso la estrategia vigente para respaldar y almacenar la información crítica de la organización de manera segura y eficiente.</t>
  </si>
  <si>
    <t>La renovación de estos servicios es una actividad cíclica, que busca mejorar mantener la escalabilidad, flexibilidad y eficiencia operativa, permitiendo a la organización aprovechar recursos tecnológicos externos y concentrarse en sus objetivos empresariales fundamentales.</t>
  </si>
  <si>
    <t>Mantener y/o actualizar según sea el caso tanto el hardware como el software, así como validar la pertinencia para implementar nuevas tecnologías y prácticas para mejorar la eficiencia, seguridad y capacidad de respuesta de la infraestructura.</t>
  </si>
  <si>
    <t>Códigos de Etica</t>
  </si>
  <si>
    <t xml:space="preserve">Elaborar actas y/o grabación de la reunión en la herramienta teams, del seguimiento al cronograma para el desarrollo del proyecto de herramienta tecnológica. </t>
  </si>
  <si>
    <t xml:space="preserve">Actas y/o grabación de la reunión en la herramienta teams, del seguimiento al cronograma para el desarrollo del proyecto de herramienta tecnológica. </t>
  </si>
  <si>
    <t>Elaborar un informe para validar el cumplimiento de los requisitos de acuerdo con las necesidades funcionales de la DOP.</t>
  </si>
  <si>
    <t>Informe para validar el cumplimiento de los requisitos de acuerdo con las necesidades funcionales de la DOP.</t>
  </si>
  <si>
    <t>Emily Baquero</t>
  </si>
  <si>
    <t>Daniel Cabezas</t>
  </si>
  <si>
    <t>Edison Tipacoque</t>
  </si>
  <si>
    <t>Ajustar el proceso de Gestión de datos</t>
  </si>
  <si>
    <t xml:space="preserve">14. Plan Institucional
</t>
  </si>
  <si>
    <t>5. Plan Estratégico de Gestión del Talento Humano</t>
  </si>
  <si>
    <t>3. Plan de Vacantes</t>
  </si>
  <si>
    <t>Realizar notas de prensa divulgadas y actualización de la base de datos de periodista</t>
  </si>
  <si>
    <t>Nancy Villamil</t>
  </si>
  <si>
    <t>Vivian Iveth Herrera</t>
  </si>
  <si>
    <t>Fase II Ejecutar el módulo de conocimiento virtual sobre supervisión</t>
  </si>
  <si>
    <t>Carlos Meza</t>
  </si>
  <si>
    <t>Saúl Díaz Olivares</t>
  </si>
  <si>
    <t>Generar campañas de concientización sobre la importancia y beneficios del SIGI</t>
  </si>
  <si>
    <t>Revisar y actualizar  procedimiento propuesto a las dependencias que intervienen en la gestión del cambio del SIGI</t>
  </si>
  <si>
    <t>Convocar a directores, subdirectores, coordinadores, enlaces, otros responsables y/o asesores de la OAPCR a las sesiones de trabajo que se establezcan para la definición y diseño de cadenas de valor del mapa de procesos y macroprocesos preliminares.</t>
  </si>
  <si>
    <t>Propuesta de Mapa de Procesos preliminar.</t>
  </si>
  <si>
    <t>Gestionar la aprobación de la propuesta del Mapa de Procesos preliminar</t>
  </si>
  <si>
    <t>Mapa de Procesos preliminar aprobado.</t>
  </si>
  <si>
    <t>Convocar a directores, subdirectores, coordinadores, enlaces, otros responsables y/o asesores de la OAPCR a las sesiones de trabajo que se establezcan para la definición y diseño del SIPOC que caracterice los elementos de cada macroproceso preliminar.</t>
  </si>
  <si>
    <t>SIPOC Macroprocesos preliminares.</t>
  </si>
  <si>
    <t>Caracterizaciones preliminares de Macroprocesos construidas.</t>
  </si>
  <si>
    <t>Gestionar la aprobación de las caracterizaciones preliminares de los macroprocesos.</t>
  </si>
  <si>
    <t>Caracterizaciones preliminares de Macroprocesos aprobadas.</t>
  </si>
  <si>
    <t>Certificar las pruebas funcionales de autenticación y digitalización del trámite de de Prestaciones económicas REE</t>
  </si>
  <si>
    <t>Actualización de procedimientos asociados a Prestaciones económicas REE</t>
  </si>
  <si>
    <t>Actualización y/o creación de procedimientos asociados a Prestaciones económicas REE.
Esta actividad implica racionalización del trámite: Reconocimiento de prestaciones económicas a afiliados a los regímenes especial y/o de excepción​.</t>
  </si>
  <si>
    <t>Realizar el levantamiento y aprovación de historias de usuario para devoluciones REE</t>
  </si>
  <si>
    <t>Aprobación de historias de usuario para devoluciones de REE 
Esta actividad implica racionalización del trámite: Devolución de aportes pagados directamente a la ADRES</t>
  </si>
  <si>
    <t>Historias de usuario aprobadas de devoluciones de REE</t>
  </si>
  <si>
    <t>Certificación de las pruebas funcionales de autenticación y digitalización del trámite de de Prestaciones económicas REE</t>
  </si>
  <si>
    <t>Actualización de procedimientos asociados a Devoluciones REE -</t>
  </si>
  <si>
    <t>Documento del procedimiento de devoluciones de REE modificado</t>
  </si>
  <si>
    <t xml:space="preserve">Realizar el levantamiento y aprobación de Historias de Usuario para Devoluciones RC y REE </t>
  </si>
  <si>
    <t>Realizar el levantamiento y aprobación de Historias de Usuario para Devoluciones RC y REE</t>
  </si>
  <si>
    <t>Juan Carlos Baquero</t>
  </si>
  <si>
    <t>Realizar el desarrollo de la etapa 1 y etapa 2 de la fase II del aplicativo de reintegro de recursos</t>
  </si>
  <si>
    <t>Genny Paola Ambrosio Villegas</t>
  </si>
  <si>
    <t>Modificación del procedimiento de devoluciones de REE
Esta actividad implica racionalización del trámite: Devolución de aportes pagados directamente a la ADRES</t>
  </si>
  <si>
    <t xml:space="preserve">Realizar despliegue en el ambiente de pruebas y definir la fecha de salida a producción del trámite de Prestaciones económicas - REE </t>
  </si>
  <si>
    <t>Realizar el cierre satisfactorio de la etapa de pruebas y definir la fecha de salida a producción de la digitalización del trámite de prestaciones económicas REE.</t>
  </si>
  <si>
    <t>Realizar las pruebas funcionales de la fase II del aplicativo de reintegros, etapas 1 y 2 (Recursos del aseguramiento</t>
  </si>
  <si>
    <t>Certificar las pruebas funcionales de la fase II del aplicativo de reintegros, etapas 1 y 2 (Recursos del aseguramiento)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</si>
</sst>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164" formatCode="d/mm/yyyy;@"/>
    <numFmt numFmtId="165" formatCode="_-&quot;$&quot;\ * #,##0.00_-;\-&quot;$&quot;\ * #,##0.00_-;_-&quot;$&quot;\ * &quot;-&quot;_-;_-@_-"/>
    <numFmt numFmtId="166" formatCode="_-&quot;$&quot;\ * #,##0_-;\-&quot;$&quot;\ * #,##0_-;_-&quot;$&quot;\ * &quot;-&quot;??_-;_-@_-"/>
  </numFmts>
  <fonts count="42"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1"/>
      <name val="Arial"/>
      <family val="2"/>
    </font>
    <font>
      <b/>
      <sz val="11"/>
      <color theme="1"/>
      <name val="Arial"/>
      <family val="2"/>
    </font>
    <font>
      <sz val="12"/>
      <color theme="1"/>
      <name val="Arial Narrow"/>
      <family val="2"/>
    </font>
    <font>
      <b/>
      <sz val="12"/>
      <color theme="0"/>
      <name val="Arial Narrow"/>
      <family val="2"/>
    </font>
    <font>
      <sz val="12"/>
      <color theme="1"/>
      <name val="Arial"/>
      <family val="2"/>
    </font>
    <font>
      <b/>
      <sz val="11"/>
      <color theme="1"/>
      <name val="Calibri"/>
      <family val="2"/>
    </font>
    <font>
      <sz val="11"/>
      <color theme="1"/>
      <name val="Arial"/>
      <family val="2"/>
    </font>
    <font>
      <b/>
      <sz val="10"/>
      <name val="Arial"/>
      <family val="2"/>
    </font>
    <font>
      <b/>
      <sz val="11"/>
      <name val="Arial"/>
      <family val="2"/>
    </font>
    <font>
      <sz val="8"/>
      <name val="Arial"/>
      <family val="2"/>
    </font>
    <font>
      <b/>
      <sz val="11"/>
      <color theme="1"/>
      <name val="Calibri"/>
      <family val="2"/>
      <scheme val="minor"/>
    </font>
    <font>
      <sz val="11"/>
      <color theme="1"/>
      <name val="Arial"/>
      <family val="2"/>
    </font>
    <font>
      <b/>
      <sz val="9"/>
      <color indexed="81"/>
      <name val="Tahoma"/>
      <family val="2"/>
    </font>
    <font>
      <b/>
      <sz val="12"/>
      <color theme="1"/>
      <name val="Arial"/>
      <family val="2"/>
    </font>
    <font>
      <sz val="9.9"/>
      <color theme="1"/>
      <name val="Arial"/>
      <family val="2"/>
    </font>
    <font>
      <sz val="11.5"/>
      <color theme="1"/>
      <name val="Arial"/>
      <family val="2"/>
    </font>
    <font>
      <b/>
      <sz val="9"/>
      <color rgb="FF000000"/>
      <name val="Tahoma"/>
      <family val="2"/>
    </font>
    <font>
      <sz val="9"/>
      <color rgb="FF000000"/>
      <name val="Tahoma"/>
      <family val="2"/>
    </font>
    <font>
      <sz val="11"/>
      <color theme="1"/>
      <name val="Arial Narrow"/>
      <family val="2"/>
    </font>
    <font>
      <sz val="11.5"/>
      <color theme="1"/>
      <name val="Calibri"/>
      <family val="2"/>
    </font>
    <font>
      <sz val="11"/>
      <color theme="5"/>
      <name val="Arial"/>
      <family val="2"/>
    </font>
    <font>
      <sz val="11"/>
      <color theme="4"/>
      <name val="Arial"/>
      <family val="2"/>
    </font>
    <font>
      <sz val="11"/>
      <color rgb="FF00B050"/>
      <name val="Arial"/>
      <family val="2"/>
    </font>
    <font>
      <sz val="11"/>
      <color rgb="FF7030A0"/>
      <name val="Arial"/>
      <family val="2"/>
    </font>
    <font>
      <sz val="11"/>
      <color rgb="FFFF0000"/>
      <name val="Arial"/>
      <family val="2"/>
    </font>
    <font>
      <sz val="11"/>
      <color rgb="FFFF00FF"/>
      <name val="Arial"/>
      <family val="2"/>
    </font>
    <font>
      <sz val="11"/>
      <color rgb="FF996633"/>
      <name val="Arial"/>
      <family val="2"/>
    </font>
    <font>
      <sz val="11"/>
      <color rgb="FF00B0F0"/>
      <name val="Arial"/>
      <family val="2"/>
    </font>
    <font>
      <sz val="11"/>
      <color rgb="FF996633"/>
      <name val="Segoe UI"/>
      <family val="2"/>
    </font>
    <font>
      <sz val="11"/>
      <color rgb="FF0070C0"/>
      <name val="Arial"/>
      <family val="2"/>
    </font>
    <font>
      <sz val="11"/>
      <name val="Segoe UI"/>
      <family val="2"/>
    </font>
    <font>
      <sz val="11.5"/>
      <name val="Arial"/>
      <family val="2"/>
    </font>
    <font>
      <sz val="11.5"/>
      <name val="Calibri"/>
      <family val="2"/>
    </font>
    <font>
      <sz val="11"/>
      <name val="Calibri"/>
      <family val="2"/>
    </font>
    <font>
      <sz val="12"/>
      <name val="Arial"/>
      <family val="2"/>
    </font>
    <font>
      <sz val="9.9"/>
      <name val="Arial"/>
      <family val="2"/>
    </font>
    <font>
      <sz val="11"/>
      <name val="Arial Narrow"/>
      <family val="2"/>
    </font>
  </fonts>
  <fills count="12">
    <fill>
      <patternFill patternType="none"/>
    </fill>
    <fill>
      <patternFill patternType="gray125"/>
    </fill>
    <fill>
      <patternFill patternType="solid">
        <fgColor theme="0"/>
        <bgColor theme="0"/>
      </patternFill>
    </fill>
    <fill>
      <patternFill patternType="solid">
        <fgColor rgb="FF00447C"/>
        <bgColor rgb="FF00447C"/>
      </patternFill>
    </fill>
    <fill>
      <patternFill patternType="solid">
        <fgColor rgb="FFD8D8D8"/>
        <bgColor rgb="FFD8D8D8"/>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rgb="FF00447C"/>
        <bgColor indexed="64"/>
      </patternFill>
    </fill>
    <fill>
      <patternFill patternType="solid">
        <fgColor theme="5"/>
        <bgColor indexed="64"/>
      </patternFill>
    </fill>
    <fill>
      <patternFill patternType="solid">
        <fgColor theme="9" tint="0.79998168889431442"/>
        <bgColor indexed="64"/>
      </patternFill>
    </fill>
  </fills>
  <borders count="56">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rgb="FF000000"/>
      </top>
      <bottom style="medium">
        <color indexed="64"/>
      </bottom>
      <diagonal/>
    </border>
    <border>
      <left/>
      <right style="thin">
        <color rgb="FF000000"/>
      </right>
      <top style="medium">
        <color rgb="FF000000"/>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s>
  <cellStyleXfs count="19">
    <xf numFmtId="0" fontId="0" fillId="0" borderId="0"/>
    <xf numFmtId="0" fontId="3" fillId="0" borderId="5"/>
    <xf numFmtId="42" fontId="16" fillId="0" borderId="0" applyFont="0" applyFill="0" applyBorder="0" applyAlignment="0" applyProtection="0"/>
    <xf numFmtId="42" fontId="16" fillId="0" borderId="5" applyFont="0" applyFill="0" applyBorder="0" applyAlignment="0" applyProtection="0"/>
    <xf numFmtId="0" fontId="11" fillId="0" borderId="5"/>
    <xf numFmtId="9" fontId="11" fillId="0" borderId="5" applyFont="0" applyFill="0" applyBorder="0" applyAlignment="0" applyProtection="0"/>
    <xf numFmtId="44" fontId="16" fillId="0" borderId="0" applyFont="0" applyFill="0" applyBorder="0" applyAlignment="0" applyProtection="0"/>
    <xf numFmtId="0" fontId="16" fillId="0" borderId="5"/>
    <xf numFmtId="0" fontId="2" fillId="0" borderId="5"/>
    <xf numFmtId="9" fontId="16" fillId="0" borderId="5" applyFont="0" applyFill="0" applyBorder="0" applyAlignment="0" applyProtection="0"/>
    <xf numFmtId="41" fontId="16" fillId="0" borderId="5" applyFont="0" applyFill="0" applyBorder="0" applyAlignment="0" applyProtection="0"/>
    <xf numFmtId="44" fontId="16" fillId="0" borderId="5" applyFont="0" applyFill="0" applyBorder="0" applyAlignment="0" applyProtection="0"/>
    <xf numFmtId="0" fontId="16" fillId="0" borderId="5"/>
    <xf numFmtId="42" fontId="11" fillId="0" borderId="5" applyFont="0" applyFill="0" applyBorder="0" applyAlignment="0" applyProtection="0"/>
    <xf numFmtId="42" fontId="11" fillId="0" borderId="5" applyFont="0" applyFill="0" applyBorder="0" applyAlignment="0" applyProtection="0"/>
    <xf numFmtId="41" fontId="11" fillId="0" borderId="5" applyFont="0" applyFill="0" applyBorder="0" applyAlignment="0" applyProtection="0"/>
    <xf numFmtId="0" fontId="16" fillId="0" borderId="5"/>
    <xf numFmtId="0" fontId="1" fillId="0" borderId="5"/>
    <xf numFmtId="0" fontId="11" fillId="0" borderId="5"/>
  </cellStyleXfs>
  <cellXfs count="528">
    <xf numFmtId="0" fontId="0" fillId="0" borderId="0" xfId="0"/>
    <xf numFmtId="0" fontId="4" fillId="0" borderId="0" xfId="0" applyFont="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4" fillId="0" borderId="0" xfId="0" applyFont="1" applyAlignment="1">
      <alignment wrapText="1"/>
    </xf>
    <xf numFmtId="0" fontId="4" fillId="0" borderId="0" xfId="0" applyFont="1"/>
    <xf numFmtId="0" fontId="4" fillId="0" borderId="0" xfId="0" applyFont="1" applyAlignment="1">
      <alignment vertical="center" wrapText="1"/>
    </xf>
    <xf numFmtId="0" fontId="10" fillId="4" borderId="5" xfId="0" applyFont="1" applyFill="1" applyBorder="1" applyAlignment="1">
      <alignment horizontal="center" vertical="center" wrapText="1"/>
    </xf>
    <xf numFmtId="0" fontId="11" fillId="0" borderId="0" xfId="0" applyFont="1" applyAlignment="1">
      <alignment vertical="center" wrapText="1"/>
    </xf>
    <xf numFmtId="0" fontId="0" fillId="0" borderId="0" xfId="0" applyAlignment="1">
      <alignment horizontal="left"/>
    </xf>
    <xf numFmtId="0" fontId="11" fillId="0" borderId="0" xfId="0" applyFont="1"/>
    <xf numFmtId="0" fontId="10" fillId="4" borderId="0" xfId="0" applyFont="1" applyFill="1" applyAlignment="1">
      <alignment horizontal="left" vertical="center"/>
    </xf>
    <xf numFmtId="0" fontId="0" fillId="0" borderId="0" xfId="0" applyAlignment="1">
      <alignment wrapText="1"/>
    </xf>
    <xf numFmtId="0" fontId="3" fillId="0" borderId="5" xfId="1"/>
    <xf numFmtId="0" fontId="15" fillId="0" borderId="5" xfId="1" applyFont="1"/>
    <xf numFmtId="0" fontId="0" fillId="0" borderId="0" xfId="0" applyProtection="1">
      <protection locked="0"/>
    </xf>
    <xf numFmtId="0" fontId="15" fillId="5" borderId="7" xfId="0" applyFont="1" applyFill="1" applyBorder="1" applyProtection="1">
      <protection locked="0"/>
    </xf>
    <xf numFmtId="0" fontId="0" fillId="0" borderId="7" xfId="0" applyBorder="1" applyProtection="1">
      <protection locked="0"/>
    </xf>
    <xf numFmtId="0" fontId="15" fillId="6" borderId="5" xfId="1" applyFont="1" applyFill="1"/>
    <xf numFmtId="0" fontId="3" fillId="6" borderId="5" xfId="1" applyFill="1"/>
    <xf numFmtId="0" fontId="11" fillId="0" borderId="0" xfId="0" applyFont="1" applyAlignment="1">
      <alignment horizontal="left"/>
    </xf>
    <xf numFmtId="0" fontId="8" fillId="3" borderId="18" xfId="0" applyFont="1" applyFill="1" applyBorder="1" applyAlignment="1">
      <alignment horizontal="center" vertical="center" wrapText="1"/>
    </xf>
    <xf numFmtId="14" fontId="13" fillId="0" borderId="12" xfId="0" applyNumberFormat="1" applyFont="1" applyBorder="1" applyAlignment="1">
      <alignment horizontal="center" vertical="center"/>
    </xf>
    <xf numFmtId="0" fontId="0" fillId="0" borderId="5" xfId="0" applyBorder="1" applyAlignment="1" applyProtection="1">
      <alignment horizontal="center"/>
      <protection locked="0"/>
    </xf>
    <xf numFmtId="0" fontId="15" fillId="0" borderId="5" xfId="0" applyFont="1" applyBorder="1" applyAlignment="1" applyProtection="1">
      <alignment horizontal="center" vertical="center"/>
      <protection locked="0"/>
    </xf>
    <xf numFmtId="0" fontId="0" fillId="0" borderId="0" xfId="0" applyAlignment="1">
      <alignment vertical="center"/>
    </xf>
    <xf numFmtId="0" fontId="0" fillId="0" borderId="0" xfId="0" applyAlignment="1">
      <alignment horizontal="center" vertical="center"/>
    </xf>
    <xf numFmtId="0" fontId="7" fillId="8" borderId="0" xfId="0" applyFont="1" applyFill="1" applyAlignment="1">
      <alignment horizontal="center" vertical="center" wrapText="1"/>
    </xf>
    <xf numFmtId="14" fontId="8" fillId="9" borderId="21" xfId="0" applyNumberFormat="1" applyFont="1" applyFill="1" applyBorder="1" applyAlignment="1">
      <alignment horizontal="center" vertical="center" wrapText="1"/>
    </xf>
    <xf numFmtId="0" fontId="7" fillId="10" borderId="0" xfId="0" applyFont="1" applyFill="1" applyAlignment="1">
      <alignment horizontal="center" vertical="center" wrapTex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11" fillId="0" borderId="0" xfId="0" applyFont="1" applyAlignment="1">
      <alignment wrapText="1"/>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left" vertical="center"/>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4" xfId="0" applyFont="1" applyBorder="1" applyAlignment="1">
      <alignment horizontal="lef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left" vertical="center"/>
    </xf>
    <xf numFmtId="0" fontId="8" fillId="3" borderId="8"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0" fillId="4" borderId="0" xfId="0" applyFont="1" applyFill="1" applyAlignment="1">
      <alignment horizontal="left" vertical="center" wrapText="1"/>
    </xf>
    <xf numFmtId="0" fontId="6" fillId="0" borderId="42" xfId="0" applyFont="1" applyBorder="1" applyAlignment="1">
      <alignment horizontal="center" vertical="center"/>
    </xf>
    <xf numFmtId="14" fontId="6" fillId="0" borderId="43" xfId="0" applyNumberFormat="1" applyFont="1" applyBorder="1" applyAlignment="1">
      <alignment horizontal="center" vertical="center"/>
    </xf>
    <xf numFmtId="14" fontId="6" fillId="0" borderId="33" xfId="0" applyNumberFormat="1" applyFont="1" applyBorder="1" applyAlignment="1">
      <alignment horizontal="center" vertical="center"/>
    </xf>
    <xf numFmtId="0" fontId="0" fillId="0" borderId="0" xfId="0" applyAlignment="1">
      <alignment horizontal="justify" vertical="center" wrapText="1"/>
    </xf>
    <xf numFmtId="42" fontId="11" fillId="0" borderId="7" xfId="3" applyFont="1" applyFill="1" applyBorder="1" applyAlignment="1">
      <alignment horizontal="center" vertical="center" wrapText="1"/>
    </xf>
    <xf numFmtId="42" fontId="11" fillId="0" borderId="7" xfId="3" applyFont="1" applyFill="1" applyBorder="1" applyAlignment="1">
      <alignment vertical="center" wrapText="1"/>
    </xf>
    <xf numFmtId="9" fontId="11" fillId="0" borderId="7" xfId="5" applyFont="1" applyFill="1" applyBorder="1" applyAlignment="1">
      <alignment horizontal="center" vertical="center" wrapText="1"/>
    </xf>
    <xf numFmtId="9" fontId="11" fillId="0" borderId="7" xfId="3" applyNumberFormat="1" applyFont="1" applyFill="1" applyBorder="1" applyAlignment="1">
      <alignment vertical="center" wrapText="1"/>
    </xf>
    <xf numFmtId="14" fontId="11" fillId="0" borderId="7" xfId="4" applyNumberFormat="1" applyBorder="1" applyAlignment="1">
      <alignment horizontal="right" vertical="center" wrapText="1"/>
    </xf>
    <xf numFmtId="0" fontId="16" fillId="0" borderId="5" xfId="7" applyAlignment="1">
      <alignment vertical="center"/>
    </xf>
    <xf numFmtId="0" fontId="16" fillId="0" borderId="5" xfId="7" applyAlignment="1">
      <alignment horizontal="center" vertical="center"/>
    </xf>
    <xf numFmtId="0" fontId="6" fillId="0" borderId="8" xfId="7" applyFont="1" applyBorder="1" applyAlignment="1">
      <alignment horizontal="center" vertical="center"/>
    </xf>
    <xf numFmtId="0" fontId="6" fillId="0" borderId="32" xfId="7" applyFont="1" applyBorder="1" applyAlignment="1">
      <alignment horizontal="center" vertical="center"/>
    </xf>
    <xf numFmtId="0" fontId="6" fillId="0" borderId="11" xfId="7" applyFont="1" applyBorder="1" applyAlignment="1">
      <alignment horizontal="center" vertical="center"/>
    </xf>
    <xf numFmtId="0" fontId="6" fillId="0" borderId="33" xfId="7" applyFont="1" applyBorder="1" applyAlignment="1">
      <alignment horizontal="center" vertical="center"/>
    </xf>
    <xf numFmtId="14" fontId="6" fillId="0" borderId="33" xfId="7" applyNumberFormat="1" applyFont="1" applyBorder="1" applyAlignment="1">
      <alignment horizontal="center" vertical="center"/>
    </xf>
    <xf numFmtId="0" fontId="6" fillId="0" borderId="42" xfId="7" applyFont="1" applyBorder="1" applyAlignment="1">
      <alignment horizontal="center" vertical="center"/>
    </xf>
    <xf numFmtId="14" fontId="6" fillId="0" borderId="43" xfId="7" applyNumberFormat="1" applyFont="1" applyBorder="1" applyAlignment="1">
      <alignment horizontal="center" vertical="center"/>
    </xf>
    <xf numFmtId="0" fontId="7" fillId="8" borderId="5" xfId="7" applyFont="1" applyFill="1" applyAlignment="1">
      <alignment horizontal="center" vertical="center" wrapText="1"/>
    </xf>
    <xf numFmtId="14" fontId="8" fillId="9" borderId="21" xfId="7" applyNumberFormat="1" applyFont="1" applyFill="1" applyBorder="1" applyAlignment="1">
      <alignment horizontal="center" vertical="center" wrapText="1"/>
    </xf>
    <xf numFmtId="0" fontId="7" fillId="10" borderId="5" xfId="7" applyFont="1" applyFill="1" applyAlignment="1">
      <alignment horizontal="center" vertical="center" wrapText="1"/>
    </xf>
    <xf numFmtId="0" fontId="11" fillId="0" borderId="7" xfId="7" applyFont="1" applyBorder="1" applyAlignment="1">
      <alignment horizontal="left" vertical="center" wrapText="1"/>
    </xf>
    <xf numFmtId="0" fontId="11" fillId="0" borderId="16" xfId="7" applyFont="1" applyBorder="1" applyAlignment="1">
      <alignment horizontal="left" vertical="center" wrapText="1"/>
    </xf>
    <xf numFmtId="0" fontId="11" fillId="0" borderId="7" xfId="7" applyFont="1" applyBorder="1" applyAlignment="1">
      <alignment horizontal="center" vertical="center" wrapText="1"/>
    </xf>
    <xf numFmtId="14" fontId="11" fillId="0" borderId="7" xfId="7" applyNumberFormat="1" applyFont="1" applyBorder="1" applyAlignment="1">
      <alignment horizontal="right" vertical="center" wrapText="1"/>
    </xf>
    <xf numFmtId="9" fontId="11" fillId="0" borderId="7" xfId="7" applyNumberFormat="1" applyFont="1" applyBorder="1" applyAlignment="1">
      <alignment horizontal="center" vertical="center" wrapText="1"/>
    </xf>
    <xf numFmtId="0" fontId="16" fillId="0" borderId="5" xfId="7" applyAlignment="1">
      <alignment horizontal="left" vertical="center" wrapText="1"/>
    </xf>
    <xf numFmtId="0" fontId="5" fillId="7" borderId="7" xfId="7" applyFont="1" applyFill="1" applyBorder="1" applyAlignment="1">
      <alignment horizontal="left" vertical="center" wrapText="1"/>
    </xf>
    <xf numFmtId="0" fontId="5" fillId="0" borderId="7" xfId="7" applyFont="1" applyBorder="1" applyAlignment="1">
      <alignment horizontal="left" vertical="center" wrapText="1"/>
    </xf>
    <xf numFmtId="14" fontId="11" fillId="0" borderId="7" xfId="7" applyNumberFormat="1" applyFont="1" applyBorder="1" applyAlignment="1">
      <alignment horizontal="center" vertical="center" wrapText="1"/>
    </xf>
    <xf numFmtId="0" fontId="11" fillId="0" borderId="7" xfId="7" applyFont="1" applyBorder="1" applyAlignment="1">
      <alignment vertical="center" wrapText="1"/>
    </xf>
    <xf numFmtId="14" fontId="11" fillId="0" borderId="7" xfId="7" applyNumberFormat="1" applyFont="1" applyBorder="1" applyAlignment="1">
      <alignment vertical="center" wrapText="1"/>
    </xf>
    <xf numFmtId="0" fontId="11" fillId="7" borderId="7" xfId="7" applyFont="1" applyFill="1" applyBorder="1" applyAlignment="1">
      <alignment horizontal="left" vertical="center" wrapText="1"/>
    </xf>
    <xf numFmtId="0" fontId="11" fillId="0" borderId="21" xfId="7" applyFont="1" applyBorder="1" applyAlignment="1">
      <alignment vertical="center" wrapText="1"/>
    </xf>
    <xf numFmtId="0" fontId="11" fillId="0" borderId="25" xfId="7" applyFont="1" applyBorder="1" applyAlignment="1">
      <alignment vertical="center" wrapText="1"/>
    </xf>
    <xf numFmtId="0" fontId="11" fillId="0" borderId="7" xfId="7" applyFont="1" applyBorder="1" applyAlignment="1">
      <alignment horizontal="right" vertical="center" wrapText="1"/>
    </xf>
    <xf numFmtId="9" fontId="11" fillId="0" borderId="7" xfId="7" applyNumberFormat="1" applyFont="1" applyBorder="1" applyAlignment="1">
      <alignment horizontal="left" vertical="center" wrapText="1"/>
    </xf>
    <xf numFmtId="0" fontId="11" fillId="0" borderId="7" xfId="8" applyFont="1" applyBorder="1" applyAlignment="1">
      <alignment horizontal="center" vertical="center" wrapText="1"/>
    </xf>
    <xf numFmtId="0" fontId="11" fillId="0" borderId="7" xfId="7" applyFont="1" applyBorder="1" applyAlignment="1">
      <alignment horizontal="justify" vertical="center" wrapText="1"/>
    </xf>
    <xf numFmtId="0" fontId="20" fillId="0" borderId="7" xfId="7" applyFont="1" applyBorder="1" applyAlignment="1">
      <alignment horizontal="justify" vertical="center" readingOrder="1"/>
    </xf>
    <xf numFmtId="42" fontId="11" fillId="11" borderId="7" xfId="3" applyFont="1" applyFill="1" applyBorder="1" applyAlignment="1">
      <alignment vertical="center" wrapText="1"/>
    </xf>
    <xf numFmtId="0" fontId="11" fillId="11" borderId="7" xfId="7" applyFont="1" applyFill="1" applyBorder="1" applyAlignment="1">
      <alignment horizontal="left" vertical="center" wrapText="1"/>
    </xf>
    <xf numFmtId="14" fontId="11" fillId="0" borderId="7" xfId="7" applyNumberFormat="1" applyFont="1" applyBorder="1" applyAlignment="1">
      <alignment vertical="center"/>
    </xf>
    <xf numFmtId="0" fontId="4" fillId="0" borderId="7" xfId="7" applyFont="1" applyBorder="1" applyAlignment="1">
      <alignment horizontal="left" vertical="center" wrapText="1"/>
    </xf>
    <xf numFmtId="9" fontId="11" fillId="0" borderId="7" xfId="9" applyFont="1" applyFill="1" applyBorder="1" applyAlignment="1">
      <alignment horizontal="center" vertical="center" wrapText="1"/>
    </xf>
    <xf numFmtId="0" fontId="11" fillId="0" borderId="7" xfId="7" applyFont="1" applyBorder="1" applyAlignment="1">
      <alignment horizontal="justify" vertical="center"/>
    </xf>
    <xf numFmtId="0" fontId="11" fillId="0" borderId="7" xfId="8" applyFont="1" applyBorder="1" applyAlignment="1">
      <alignment horizontal="left" vertical="center" wrapText="1"/>
    </xf>
    <xf numFmtId="0" fontId="11" fillId="0" borderId="7" xfId="8" applyFont="1" applyBorder="1" applyAlignment="1">
      <alignment vertical="center" wrapText="1"/>
    </xf>
    <xf numFmtId="14" fontId="11" fillId="0" borderId="7" xfId="8" applyNumberFormat="1" applyFont="1" applyBorder="1" applyAlignment="1">
      <alignment horizontal="center" vertical="center" wrapText="1"/>
    </xf>
    <xf numFmtId="42" fontId="11" fillId="11" borderId="7" xfId="3" applyFont="1" applyFill="1" applyBorder="1" applyAlignment="1">
      <alignment horizontal="center" vertical="center" wrapText="1"/>
    </xf>
    <xf numFmtId="0" fontId="11" fillId="11" borderId="7" xfId="3" applyNumberFormat="1" applyFont="1" applyFill="1" applyBorder="1" applyAlignment="1">
      <alignment horizontal="center" vertical="center" wrapText="1"/>
    </xf>
    <xf numFmtId="10" fontId="11" fillId="0" borderId="7" xfId="8" applyNumberFormat="1" applyFont="1" applyBorder="1" applyAlignment="1">
      <alignment horizontal="center" vertical="center" wrapText="1"/>
    </xf>
    <xf numFmtId="49" fontId="11" fillId="0" borderId="7" xfId="8" applyNumberFormat="1" applyFont="1" applyBorder="1" applyAlignment="1" applyProtection="1">
      <alignment horizontal="center" vertical="center" wrapText="1"/>
      <protection locked="0"/>
    </xf>
    <xf numFmtId="14" fontId="4" fillId="0" borderId="7" xfId="7" applyNumberFormat="1" applyFont="1" applyBorder="1" applyAlignment="1">
      <alignment horizontal="center" vertical="center" wrapText="1"/>
    </xf>
    <xf numFmtId="41" fontId="11" fillId="0" borderId="7" xfId="10" applyFont="1" applyFill="1" applyBorder="1" applyAlignment="1">
      <alignment vertical="center" wrapText="1"/>
    </xf>
    <xf numFmtId="0" fontId="11" fillId="0" borderId="7" xfId="7" applyFont="1" applyBorder="1" applyAlignment="1">
      <alignment vertical="center"/>
    </xf>
    <xf numFmtId="9" fontId="11" fillId="0" borderId="7" xfId="8" applyNumberFormat="1" applyFont="1" applyBorder="1" applyAlignment="1">
      <alignment horizontal="center" vertical="center" wrapText="1"/>
    </xf>
    <xf numFmtId="0" fontId="11" fillId="0" borderId="16" xfId="8" applyFont="1" applyBorder="1" applyAlignment="1">
      <alignment horizontal="left" vertical="center" wrapText="1"/>
    </xf>
    <xf numFmtId="0" fontId="16" fillId="7" borderId="5" xfId="7" applyFill="1" applyAlignment="1">
      <alignment vertical="center"/>
    </xf>
    <xf numFmtId="0" fontId="11" fillId="11" borderId="7" xfId="7" applyFont="1" applyFill="1" applyBorder="1" applyAlignment="1">
      <alignment horizontal="center" vertical="center" wrapText="1"/>
    </xf>
    <xf numFmtId="9" fontId="11" fillId="0" borderId="7" xfId="7" applyNumberFormat="1" applyFont="1" applyBorder="1" applyAlignment="1">
      <alignment vertical="center" wrapText="1"/>
    </xf>
    <xf numFmtId="164" fontId="23" fillId="0" borderId="7" xfId="7" applyNumberFormat="1" applyFont="1" applyBorder="1" applyAlignment="1">
      <alignment horizontal="center" vertical="center" wrapText="1"/>
    </xf>
    <xf numFmtId="166" fontId="11" fillId="0" borderId="7" xfId="11" applyNumberFormat="1" applyFont="1" applyFill="1" applyBorder="1" applyAlignment="1">
      <alignment vertical="center" wrapText="1"/>
    </xf>
    <xf numFmtId="0" fontId="16" fillId="0" borderId="7" xfId="7" applyBorder="1" applyAlignment="1">
      <alignment horizontal="left" vertical="center" wrapText="1"/>
    </xf>
    <xf numFmtId="0" fontId="16" fillId="0" borderId="7" xfId="7" applyBorder="1" applyAlignment="1">
      <alignment horizontal="center" vertical="center" wrapText="1"/>
    </xf>
    <xf numFmtId="14" fontId="16" fillId="0" borderId="7" xfId="7" applyNumberFormat="1" applyBorder="1" applyAlignment="1">
      <alignment horizontal="right" vertical="center" wrapText="1"/>
    </xf>
    <xf numFmtId="42" fontId="0" fillId="0" borderId="7" xfId="3" applyFont="1" applyFill="1" applyBorder="1" applyAlignment="1">
      <alignment vertical="center" wrapText="1"/>
    </xf>
    <xf numFmtId="0" fontId="11" fillId="0" borderId="7" xfId="7" applyFont="1" applyBorder="1" applyAlignment="1">
      <alignment horizontal="center" vertical="center"/>
    </xf>
    <xf numFmtId="14" fontId="5" fillId="0" borderId="7" xfId="7" applyNumberFormat="1" applyFont="1" applyBorder="1" applyAlignment="1">
      <alignment horizontal="right" vertical="center" wrapText="1"/>
    </xf>
    <xf numFmtId="42" fontId="5" fillId="0" borderId="7" xfId="3" applyFont="1" applyFill="1" applyBorder="1" applyAlignment="1">
      <alignment vertical="center" wrapText="1"/>
    </xf>
    <xf numFmtId="0" fontId="16" fillId="0" borderId="5" xfId="12" applyAlignment="1">
      <alignment vertical="center"/>
    </xf>
    <xf numFmtId="0" fontId="16" fillId="0" borderId="5" xfId="12" applyAlignment="1">
      <alignment horizontal="center" vertical="center"/>
    </xf>
    <xf numFmtId="0" fontId="6" fillId="0" borderId="8" xfId="12" applyFont="1" applyBorder="1" applyAlignment="1">
      <alignment horizontal="center" vertical="center"/>
    </xf>
    <xf numFmtId="0" fontId="6" fillId="0" borderId="32" xfId="12" applyFont="1" applyBorder="1" applyAlignment="1">
      <alignment horizontal="center" vertical="center"/>
    </xf>
    <xf numFmtId="0" fontId="6" fillId="0" borderId="11" xfId="12" applyFont="1" applyBorder="1" applyAlignment="1">
      <alignment horizontal="center" vertical="center"/>
    </xf>
    <xf numFmtId="0" fontId="6" fillId="0" borderId="33" xfId="12" applyFont="1" applyBorder="1" applyAlignment="1">
      <alignment horizontal="center" vertical="center"/>
    </xf>
    <xf numFmtId="14" fontId="6" fillId="0" borderId="33" xfId="12" applyNumberFormat="1" applyFont="1" applyBorder="1" applyAlignment="1">
      <alignment horizontal="center" vertical="center"/>
    </xf>
    <xf numFmtId="0" fontId="6" fillId="0" borderId="42" xfId="12" applyFont="1" applyBorder="1" applyAlignment="1">
      <alignment horizontal="center" vertical="center"/>
    </xf>
    <xf numFmtId="14" fontId="6" fillId="0" borderId="43" xfId="12" applyNumberFormat="1" applyFont="1" applyBorder="1" applyAlignment="1">
      <alignment horizontal="center" vertical="center"/>
    </xf>
    <xf numFmtId="0" fontId="7" fillId="8" borderId="5" xfId="12" applyFont="1" applyFill="1" applyAlignment="1">
      <alignment horizontal="center" vertical="center" wrapText="1"/>
    </xf>
    <xf numFmtId="14" fontId="8" fillId="9" borderId="21" xfId="12" applyNumberFormat="1" applyFont="1" applyFill="1" applyBorder="1" applyAlignment="1">
      <alignment horizontal="center" vertical="center" wrapText="1"/>
    </xf>
    <xf numFmtId="0" fontId="7" fillId="10" borderId="5" xfId="12" applyFont="1" applyFill="1" applyAlignment="1">
      <alignment horizontal="center" vertical="center" wrapText="1"/>
    </xf>
    <xf numFmtId="0" fontId="11" fillId="0" borderId="7" xfId="12" applyFont="1" applyBorder="1" applyAlignment="1">
      <alignment horizontal="left" vertical="center" wrapText="1"/>
    </xf>
    <xf numFmtId="0" fontId="11" fillId="0" borderId="16" xfId="12" applyFont="1" applyBorder="1" applyAlignment="1">
      <alignment horizontal="left" vertical="center" wrapText="1"/>
    </xf>
    <xf numFmtId="0" fontId="29" fillId="0" borderId="7" xfId="12" applyFont="1" applyBorder="1" applyAlignment="1">
      <alignment horizontal="left" vertical="center" wrapText="1"/>
    </xf>
    <xf numFmtId="0" fontId="11" fillId="0" borderId="7" xfId="12" applyFont="1" applyBorder="1" applyAlignment="1">
      <alignment horizontal="center" vertical="center" wrapText="1"/>
    </xf>
    <xf numFmtId="14" fontId="11" fillId="0" borderId="7" xfId="12" applyNumberFormat="1" applyFont="1" applyBorder="1" applyAlignment="1">
      <alignment horizontal="right" vertical="center" wrapText="1"/>
    </xf>
    <xf numFmtId="42" fontId="11" fillId="0" borderId="7" xfId="13" applyFont="1" applyFill="1" applyBorder="1" applyAlignment="1">
      <alignment vertical="center" wrapText="1"/>
    </xf>
    <xf numFmtId="9" fontId="11" fillId="0" borderId="7" xfId="12" applyNumberFormat="1" applyFont="1" applyBorder="1" applyAlignment="1">
      <alignment horizontal="center" vertical="center" wrapText="1"/>
    </xf>
    <xf numFmtId="0" fontId="16" fillId="0" borderId="5" xfId="12" applyAlignment="1">
      <alignment horizontal="left" vertical="center" wrapText="1"/>
    </xf>
    <xf numFmtId="0" fontId="11" fillId="0" borderId="5" xfId="12" applyFont="1" applyAlignment="1">
      <alignment vertical="center"/>
    </xf>
    <xf numFmtId="0" fontId="11" fillId="0" borderId="5" xfId="12" applyFont="1" applyAlignment="1">
      <alignment horizontal="left" vertical="center" wrapText="1"/>
    </xf>
    <xf numFmtId="0" fontId="27" fillId="0" borderId="7" xfId="12" applyFont="1" applyBorder="1" applyAlignment="1">
      <alignment horizontal="left" vertical="center" wrapText="1"/>
    </xf>
    <xf numFmtId="0" fontId="28" fillId="0" borderId="7" xfId="12" applyFont="1" applyBorder="1" applyAlignment="1">
      <alignment horizontal="left" vertical="center" wrapText="1"/>
    </xf>
    <xf numFmtId="42" fontId="11" fillId="0" borderId="7" xfId="14" applyFont="1" applyFill="1" applyBorder="1" applyAlignment="1">
      <alignment vertical="center" wrapText="1"/>
    </xf>
    <xf numFmtId="0" fontId="32" fillId="0" borderId="7" xfId="12" applyFont="1" applyBorder="1" applyAlignment="1">
      <alignment horizontal="left" vertical="center" wrapText="1"/>
    </xf>
    <xf numFmtId="0" fontId="30" fillId="0" borderId="7" xfId="12" applyFont="1" applyBorder="1" applyAlignment="1">
      <alignment horizontal="left" vertical="center" wrapText="1"/>
    </xf>
    <xf numFmtId="14" fontId="11" fillId="0" borderId="7" xfId="12" applyNumberFormat="1" applyFont="1" applyBorder="1" applyAlignment="1">
      <alignment horizontal="center" vertical="center" wrapText="1"/>
    </xf>
    <xf numFmtId="0" fontId="31" fillId="0" borderId="7" xfId="12" applyFont="1" applyBorder="1" applyAlignment="1">
      <alignment horizontal="left" vertical="center" wrapText="1"/>
    </xf>
    <xf numFmtId="0" fontId="33" fillId="0" borderId="5" xfId="12" applyFont="1" applyAlignment="1">
      <alignment vertical="center" wrapText="1"/>
    </xf>
    <xf numFmtId="14" fontId="11" fillId="0" borderId="7" xfId="12" applyNumberFormat="1" applyFont="1" applyBorder="1" applyAlignment="1">
      <alignment vertical="center" wrapText="1"/>
    </xf>
    <xf numFmtId="165" fontId="11" fillId="0" borderId="7" xfId="13" applyNumberFormat="1" applyFont="1" applyFill="1" applyBorder="1" applyAlignment="1">
      <alignment horizontal="right" vertical="center" wrapText="1"/>
    </xf>
    <xf numFmtId="0" fontId="11" fillId="0" borderId="7" xfId="12" applyFont="1" applyBorder="1" applyAlignment="1">
      <alignment vertical="center" wrapText="1"/>
    </xf>
    <xf numFmtId="42" fontId="11" fillId="0" borderId="7" xfId="13" applyFont="1" applyFill="1" applyBorder="1" applyAlignment="1">
      <alignment horizontal="center" vertical="center" wrapText="1"/>
    </xf>
    <xf numFmtId="0" fontId="11" fillId="0" borderId="21" xfId="12" applyFont="1" applyBorder="1" applyAlignment="1">
      <alignment vertical="center" wrapText="1"/>
    </xf>
    <xf numFmtId="0" fontId="32" fillId="0" borderId="7" xfId="12" applyFont="1" applyBorder="1" applyAlignment="1">
      <alignment vertical="center" wrapText="1"/>
    </xf>
    <xf numFmtId="0" fontId="29" fillId="0" borderId="7" xfId="12" applyFont="1" applyBorder="1" applyAlignment="1">
      <alignment vertical="center" wrapText="1"/>
    </xf>
    <xf numFmtId="0" fontId="30" fillId="0" borderId="7" xfId="12" applyFont="1" applyBorder="1" applyAlignment="1">
      <alignment vertical="center" wrapText="1"/>
    </xf>
    <xf numFmtId="0" fontId="11" fillId="0" borderId="7" xfId="12" applyFont="1" applyBorder="1" applyAlignment="1">
      <alignment horizontal="right" vertical="center" wrapText="1"/>
    </xf>
    <xf numFmtId="0" fontId="11" fillId="0" borderId="25" xfId="12" applyFont="1" applyBorder="1" applyAlignment="1">
      <alignment vertical="center" wrapText="1"/>
    </xf>
    <xf numFmtId="42" fontId="11" fillId="0" borderId="7" xfId="14" applyFont="1" applyFill="1" applyBorder="1" applyAlignment="1">
      <alignment horizontal="center" vertical="center" wrapText="1"/>
    </xf>
    <xf numFmtId="0" fontId="11" fillId="7" borderId="7" xfId="12" applyFont="1" applyFill="1" applyBorder="1" applyAlignment="1">
      <alignment horizontal="left" vertical="center" wrapText="1"/>
    </xf>
    <xf numFmtId="9" fontId="11" fillId="0" borderId="7" xfId="12" applyNumberFormat="1" applyFont="1" applyBorder="1" applyAlignment="1">
      <alignment horizontal="left" vertical="center" wrapText="1"/>
    </xf>
    <xf numFmtId="0" fontId="11" fillId="0" borderId="7" xfId="12" applyFont="1" applyBorder="1" applyAlignment="1">
      <alignment horizontal="justify" vertical="center" wrapText="1"/>
    </xf>
    <xf numFmtId="0" fontId="20" fillId="0" borderId="7" xfId="12" applyFont="1" applyBorder="1" applyAlignment="1">
      <alignment horizontal="justify" vertical="center" readingOrder="1"/>
    </xf>
    <xf numFmtId="14" fontId="11" fillId="0" borderId="7" xfId="12" applyNumberFormat="1" applyFont="1" applyBorder="1" applyAlignment="1">
      <alignment vertical="center"/>
    </xf>
    <xf numFmtId="0" fontId="4" fillId="0" borderId="7" xfId="12" applyFont="1" applyBorder="1" applyAlignment="1">
      <alignment horizontal="left" vertical="center" wrapText="1"/>
    </xf>
    <xf numFmtId="0" fontId="11" fillId="0" borderId="7" xfId="12" applyFont="1" applyBorder="1" applyAlignment="1">
      <alignment horizontal="justify" vertical="center"/>
    </xf>
    <xf numFmtId="14" fontId="4" fillId="0" borderId="7" xfId="12" applyNumberFormat="1" applyFont="1" applyBorder="1" applyAlignment="1">
      <alignment horizontal="center" vertical="center" wrapText="1"/>
    </xf>
    <xf numFmtId="41" fontId="11" fillId="0" borderId="7" xfId="15" applyFont="1" applyFill="1" applyBorder="1" applyAlignment="1">
      <alignment vertical="center" wrapText="1"/>
    </xf>
    <xf numFmtId="0" fontId="11" fillId="0" borderId="7" xfId="12" applyFont="1" applyBorder="1" applyAlignment="1">
      <alignment vertical="center"/>
    </xf>
    <xf numFmtId="0" fontId="9" fillId="0" borderId="7" xfId="12" applyFont="1" applyBorder="1" applyAlignment="1">
      <alignment horizontal="left" vertical="center" wrapText="1"/>
    </xf>
    <xf numFmtId="164" fontId="23" fillId="0" borderId="7" xfId="12" applyNumberFormat="1" applyFont="1" applyBorder="1" applyAlignment="1">
      <alignment horizontal="center" vertical="center" wrapText="1"/>
    </xf>
    <xf numFmtId="9" fontId="11" fillId="0" borderId="7" xfId="14" applyNumberFormat="1" applyFont="1" applyFill="1" applyBorder="1" applyAlignment="1">
      <alignment vertical="center" wrapText="1"/>
    </xf>
    <xf numFmtId="9" fontId="11" fillId="0" borderId="7" xfId="12" applyNumberFormat="1" applyFont="1" applyBorder="1" applyAlignment="1">
      <alignment vertical="center" wrapText="1"/>
    </xf>
    <xf numFmtId="0" fontId="11" fillId="0" borderId="7" xfId="12" applyFont="1" applyBorder="1" applyAlignment="1">
      <alignment horizontal="center" vertical="center"/>
    </xf>
    <xf numFmtId="0" fontId="34" fillId="0" borderId="7" xfId="12" applyFont="1" applyBorder="1" applyAlignment="1">
      <alignment horizontal="left" vertical="center" wrapText="1"/>
    </xf>
    <xf numFmtId="0" fontId="26" fillId="0" borderId="7" xfId="12" applyFont="1" applyBorder="1" applyAlignment="1">
      <alignment horizontal="left" vertical="center" wrapText="1"/>
    </xf>
    <xf numFmtId="0" fontId="25" fillId="0" borderId="7" xfId="12" applyFont="1" applyBorder="1" applyAlignment="1">
      <alignment horizontal="left" vertical="center" wrapText="1"/>
    </xf>
    <xf numFmtId="42" fontId="11" fillId="0" borderId="7" xfId="13" applyFont="1" applyFill="1" applyBorder="1" applyAlignment="1">
      <alignment horizontal="right" vertical="center" wrapText="1"/>
    </xf>
    <xf numFmtId="0" fontId="11" fillId="0" borderId="7" xfId="12" applyFont="1" applyBorder="1" applyAlignment="1">
      <alignment horizontal="right" vertical="center"/>
    </xf>
    <xf numFmtId="14" fontId="11" fillId="0" borderId="21" xfId="12" applyNumberFormat="1" applyFont="1" applyBorder="1" applyAlignment="1">
      <alignment horizontal="right" vertical="center" wrapText="1"/>
    </xf>
    <xf numFmtId="0" fontId="11" fillId="0" borderId="5" xfId="12" applyFont="1" applyAlignment="1">
      <alignment horizontal="center" vertical="center"/>
    </xf>
    <xf numFmtId="0" fontId="16" fillId="0" borderId="5" xfId="16" applyAlignment="1">
      <alignment vertical="center"/>
    </xf>
    <xf numFmtId="0" fontId="16" fillId="0" borderId="5" xfId="16" applyAlignment="1">
      <alignment horizontal="center" vertical="center"/>
    </xf>
    <xf numFmtId="0" fontId="6" fillId="0" borderId="8" xfId="16" applyFont="1" applyBorder="1" applyAlignment="1">
      <alignment horizontal="center" vertical="center"/>
    </xf>
    <xf numFmtId="0" fontId="6" fillId="0" borderId="32" xfId="16" applyFont="1" applyBorder="1" applyAlignment="1">
      <alignment horizontal="center" vertical="center"/>
    </xf>
    <xf numFmtId="0" fontId="6" fillId="0" borderId="11" xfId="16" applyFont="1" applyBorder="1" applyAlignment="1">
      <alignment horizontal="center" vertical="center"/>
    </xf>
    <xf numFmtId="0" fontId="6" fillId="0" borderId="33" xfId="16" applyFont="1" applyBorder="1" applyAlignment="1">
      <alignment horizontal="center" vertical="center"/>
    </xf>
    <xf numFmtId="14" fontId="6" fillId="0" borderId="33" xfId="16" applyNumberFormat="1" applyFont="1" applyBorder="1" applyAlignment="1">
      <alignment horizontal="center" vertical="center"/>
    </xf>
    <xf numFmtId="0" fontId="6" fillId="0" borderId="42" xfId="16" applyFont="1" applyBorder="1" applyAlignment="1">
      <alignment horizontal="center" vertical="center"/>
    </xf>
    <xf numFmtId="14" fontId="6" fillId="0" borderId="43" xfId="16" applyNumberFormat="1" applyFont="1" applyBorder="1" applyAlignment="1">
      <alignment horizontal="center" vertical="center"/>
    </xf>
    <xf numFmtId="0" fontId="7" fillId="8" borderId="5" xfId="16" applyFont="1" applyFill="1" applyAlignment="1">
      <alignment horizontal="center" vertical="center" wrapText="1"/>
    </xf>
    <xf numFmtId="14" fontId="8" fillId="9" borderId="21" xfId="16" applyNumberFormat="1" applyFont="1" applyFill="1" applyBorder="1" applyAlignment="1">
      <alignment horizontal="center" vertical="center" wrapText="1"/>
    </xf>
    <xf numFmtId="0" fontId="7" fillId="10" borderId="5" xfId="16" applyFont="1" applyFill="1" applyAlignment="1">
      <alignment horizontal="center" vertical="center" wrapText="1"/>
    </xf>
    <xf numFmtId="0" fontId="11" fillId="0" borderId="7" xfId="16" applyFont="1" applyBorder="1" applyAlignment="1">
      <alignment horizontal="left" vertical="center" wrapText="1"/>
    </xf>
    <xf numFmtId="0" fontId="11" fillId="0" borderId="16" xfId="16" applyFont="1" applyBorder="1" applyAlignment="1">
      <alignment horizontal="left" vertical="center" wrapText="1"/>
    </xf>
    <xf numFmtId="0" fontId="29" fillId="0" borderId="7" xfId="16" applyFont="1" applyBorder="1" applyAlignment="1">
      <alignment horizontal="left" vertical="center" wrapText="1"/>
    </xf>
    <xf numFmtId="0" fontId="11" fillId="0" borderId="7" xfId="16" applyFont="1" applyBorder="1" applyAlignment="1">
      <alignment horizontal="center" vertical="center" wrapText="1"/>
    </xf>
    <xf numFmtId="14" fontId="11" fillId="0" borderId="7" xfId="16" applyNumberFormat="1" applyFont="1" applyBorder="1" applyAlignment="1">
      <alignment horizontal="right" vertical="center" wrapText="1"/>
    </xf>
    <xf numFmtId="9" fontId="11" fillId="0" borderId="7" xfId="16" applyNumberFormat="1" applyFont="1" applyBorder="1" applyAlignment="1">
      <alignment horizontal="center" vertical="center" wrapText="1"/>
    </xf>
    <xf numFmtId="0" fontId="16" fillId="0" borderId="5" xfId="16" applyAlignment="1">
      <alignment horizontal="left" vertical="center" wrapText="1"/>
    </xf>
    <xf numFmtId="0" fontId="11" fillId="0" borderId="5" xfId="16" applyFont="1" applyAlignment="1">
      <alignment vertical="center"/>
    </xf>
    <xf numFmtId="0" fontId="11" fillId="0" borderId="5" xfId="16" applyFont="1" applyAlignment="1">
      <alignment horizontal="left" vertical="center" wrapText="1"/>
    </xf>
    <xf numFmtId="0" fontId="27" fillId="0" borderId="7" xfId="16" applyFont="1" applyBorder="1" applyAlignment="1">
      <alignment horizontal="left" vertical="center" wrapText="1"/>
    </xf>
    <xf numFmtId="0" fontId="28" fillId="0" borderId="7" xfId="16" applyFont="1" applyBorder="1" applyAlignment="1">
      <alignment horizontal="left" vertical="center" wrapText="1"/>
    </xf>
    <xf numFmtId="0" fontId="32" fillId="0" borderId="7" xfId="16" applyFont="1" applyBorder="1" applyAlignment="1">
      <alignment horizontal="left" vertical="center" wrapText="1"/>
    </xf>
    <xf numFmtId="0" fontId="30" fillId="0" borderId="7" xfId="16" applyFont="1" applyBorder="1" applyAlignment="1">
      <alignment horizontal="left" vertical="center" wrapText="1"/>
    </xf>
    <xf numFmtId="14" fontId="11" fillId="0" borderId="7" xfId="16" applyNumberFormat="1" applyFont="1" applyBorder="1" applyAlignment="1">
      <alignment horizontal="center" vertical="center" wrapText="1"/>
    </xf>
    <xf numFmtId="0" fontId="31" fillId="0" borderId="7" xfId="16" applyFont="1" applyBorder="1" applyAlignment="1">
      <alignment horizontal="left" vertical="center" wrapText="1"/>
    </xf>
    <xf numFmtId="0" fontId="33" fillId="0" borderId="5" xfId="16" applyFont="1" applyAlignment="1">
      <alignment vertical="center" wrapText="1"/>
    </xf>
    <xf numFmtId="14" fontId="11" fillId="0" borderId="7" xfId="16" applyNumberFormat="1" applyFont="1" applyBorder="1" applyAlignment="1">
      <alignment vertical="center" wrapText="1"/>
    </xf>
    <xf numFmtId="165" fontId="11" fillId="0" borderId="7" xfId="3" applyNumberFormat="1" applyFont="1" applyFill="1" applyBorder="1" applyAlignment="1">
      <alignment horizontal="right" vertical="center" wrapText="1"/>
    </xf>
    <xf numFmtId="0" fontId="11" fillId="0" borderId="7" xfId="16" applyFont="1" applyBorder="1" applyAlignment="1">
      <alignment vertical="center" wrapText="1"/>
    </xf>
    <xf numFmtId="0" fontId="11" fillId="0" borderId="21" xfId="16" applyFont="1" applyBorder="1" applyAlignment="1">
      <alignment vertical="center" wrapText="1"/>
    </xf>
    <xf numFmtId="0" fontId="32" fillId="0" borderId="7" xfId="16" applyFont="1" applyBorder="1" applyAlignment="1">
      <alignment vertical="center" wrapText="1"/>
    </xf>
    <xf numFmtId="0" fontId="29" fillId="0" borderId="7" xfId="16" applyFont="1" applyBorder="1" applyAlignment="1">
      <alignment vertical="center" wrapText="1"/>
    </xf>
    <xf numFmtId="0" fontId="30" fillId="0" borderId="7" xfId="16" applyFont="1" applyBorder="1" applyAlignment="1">
      <alignment vertical="center" wrapText="1"/>
    </xf>
    <xf numFmtId="0" fontId="11" fillId="0" borderId="7" xfId="16" applyFont="1" applyBorder="1" applyAlignment="1">
      <alignment horizontal="right" vertical="center" wrapText="1"/>
    </xf>
    <xf numFmtId="0" fontId="11" fillId="0" borderId="25" xfId="16" applyFont="1" applyBorder="1" applyAlignment="1">
      <alignment vertical="center" wrapText="1"/>
    </xf>
    <xf numFmtId="9" fontId="11" fillId="0" borderId="7" xfId="16" applyNumberFormat="1" applyFont="1" applyBorder="1" applyAlignment="1">
      <alignment horizontal="left" vertical="center" wrapText="1"/>
    </xf>
    <xf numFmtId="0" fontId="11" fillId="0" borderId="7" xfId="16" applyFont="1" applyBorder="1" applyAlignment="1">
      <alignment horizontal="justify" vertical="center" wrapText="1"/>
    </xf>
    <xf numFmtId="0" fontId="20" fillId="0" borderId="7" xfId="16" applyFont="1" applyBorder="1" applyAlignment="1">
      <alignment horizontal="justify" vertical="center" readingOrder="1"/>
    </xf>
    <xf numFmtId="14" fontId="11" fillId="0" borderId="7" xfId="16" applyNumberFormat="1" applyFont="1" applyBorder="1" applyAlignment="1">
      <alignment vertical="center"/>
    </xf>
    <xf numFmtId="0" fontId="4" fillId="0" borderId="7" xfId="16" applyFont="1" applyBorder="1" applyAlignment="1">
      <alignment horizontal="left" vertical="center" wrapText="1"/>
    </xf>
    <xf numFmtId="0" fontId="11" fillId="0" borderId="7" xfId="16" applyFont="1" applyBorder="1" applyAlignment="1">
      <alignment horizontal="justify" vertical="center"/>
    </xf>
    <xf numFmtId="14" fontId="4" fillId="0" borderId="7" xfId="16" applyNumberFormat="1" applyFont="1" applyBorder="1" applyAlignment="1">
      <alignment horizontal="center" vertical="center" wrapText="1"/>
    </xf>
    <xf numFmtId="0" fontId="11" fillId="0" borderId="7" xfId="16" applyFont="1" applyBorder="1" applyAlignment="1">
      <alignment vertical="center"/>
    </xf>
    <xf numFmtId="0" fontId="9" fillId="0" borderId="7" xfId="16" applyFont="1" applyBorder="1" applyAlignment="1">
      <alignment horizontal="left" vertical="center" wrapText="1"/>
    </xf>
    <xf numFmtId="164" fontId="23" fillId="0" borderId="7" xfId="16" applyNumberFormat="1" applyFont="1" applyBorder="1" applyAlignment="1">
      <alignment horizontal="center" vertical="center" wrapText="1"/>
    </xf>
    <xf numFmtId="9" fontId="11" fillId="0" borderId="7" xfId="16" applyNumberFormat="1" applyFont="1" applyBorder="1" applyAlignment="1">
      <alignment vertical="center" wrapText="1"/>
    </xf>
    <xf numFmtId="0" fontId="11" fillId="0" borderId="7" xfId="16" applyFont="1" applyBorder="1" applyAlignment="1">
      <alignment horizontal="center" vertical="center"/>
    </xf>
    <xf numFmtId="0" fontId="34" fillId="0" borderId="7" xfId="16" applyFont="1" applyBorder="1" applyAlignment="1">
      <alignment horizontal="left" vertical="center" wrapText="1"/>
    </xf>
    <xf numFmtId="0" fontId="26" fillId="0" borderId="7" xfId="16" applyFont="1" applyBorder="1" applyAlignment="1">
      <alignment horizontal="left" vertical="center" wrapText="1"/>
    </xf>
    <xf numFmtId="0" fontId="25" fillId="0" borderId="7" xfId="16" applyFont="1" applyBorder="1" applyAlignment="1">
      <alignment horizontal="left" vertical="center" wrapText="1"/>
    </xf>
    <xf numFmtId="42" fontId="11" fillId="0" borderId="7" xfId="3" applyFont="1" applyFill="1" applyBorder="1" applyAlignment="1">
      <alignment horizontal="right" vertical="center" wrapText="1"/>
    </xf>
    <xf numFmtId="0" fontId="11" fillId="0" borderId="7" xfId="16" applyFont="1" applyBorder="1" applyAlignment="1">
      <alignment horizontal="right" vertical="center"/>
    </xf>
    <xf numFmtId="14" fontId="11" fillId="0" borderId="21" xfId="16" applyNumberFormat="1" applyFont="1" applyBorder="1" applyAlignment="1">
      <alignment horizontal="right" vertical="center" wrapText="1"/>
    </xf>
    <xf numFmtId="0" fontId="11" fillId="0" borderId="5" xfId="16" applyFont="1" applyAlignment="1">
      <alignment horizontal="center" vertical="center"/>
    </xf>
    <xf numFmtId="8" fontId="11" fillId="0" borderId="7" xfId="3" applyNumberFormat="1" applyFont="1" applyFill="1" applyBorder="1" applyAlignment="1">
      <alignment vertical="center" wrapText="1"/>
    </xf>
    <xf numFmtId="0" fontId="29" fillId="0" borderId="7" xfId="7" applyFont="1" applyBorder="1" applyAlignment="1">
      <alignment horizontal="left" vertical="center" wrapText="1"/>
    </xf>
    <xf numFmtId="0" fontId="11" fillId="0" borderId="5" xfId="7" applyFont="1" applyAlignment="1">
      <alignment vertical="center"/>
    </xf>
    <xf numFmtId="0" fontId="11" fillId="0" borderId="5" xfId="7" applyFont="1" applyAlignment="1">
      <alignment horizontal="left" vertical="center" wrapText="1"/>
    </xf>
    <xf numFmtId="0" fontId="27" fillId="0" borderId="7" xfId="7" applyFont="1" applyBorder="1" applyAlignment="1">
      <alignment horizontal="left" vertical="center" wrapText="1"/>
    </xf>
    <xf numFmtId="0" fontId="28" fillId="0" borderId="7" xfId="7" applyFont="1" applyBorder="1" applyAlignment="1">
      <alignment horizontal="left" vertical="center" wrapText="1"/>
    </xf>
    <xf numFmtId="0" fontId="32" fillId="0" borderId="7" xfId="7" applyFont="1" applyBorder="1" applyAlignment="1">
      <alignment horizontal="left" vertical="center" wrapText="1"/>
    </xf>
    <xf numFmtId="0" fontId="30" fillId="0" borderId="7" xfId="7" applyFont="1" applyBorder="1" applyAlignment="1">
      <alignment horizontal="left" vertical="center" wrapText="1"/>
    </xf>
    <xf numFmtId="0" fontId="31" fillId="0" borderId="7" xfId="7" applyFont="1" applyBorder="1" applyAlignment="1">
      <alignment horizontal="left" vertical="center" wrapText="1"/>
    </xf>
    <xf numFmtId="0" fontId="33" fillId="0" borderId="5" xfId="7" applyFont="1" applyAlignment="1">
      <alignment vertical="center" wrapText="1"/>
    </xf>
    <xf numFmtId="0" fontId="32" fillId="0" borderId="7" xfId="7" applyFont="1" applyBorder="1" applyAlignment="1">
      <alignment vertical="center" wrapText="1"/>
    </xf>
    <xf numFmtId="0" fontId="29" fillId="0" borderId="7" xfId="7" applyFont="1" applyBorder="1" applyAlignment="1">
      <alignment vertical="center" wrapText="1"/>
    </xf>
    <xf numFmtId="0" fontId="30" fillId="0" borderId="7" xfId="7" applyFont="1" applyBorder="1" applyAlignment="1">
      <alignment vertical="center" wrapText="1"/>
    </xf>
    <xf numFmtId="49" fontId="11" fillId="0" borderId="7" xfId="7" applyNumberFormat="1" applyFont="1" applyBorder="1" applyAlignment="1">
      <alignment horizontal="center" vertical="center" wrapText="1"/>
    </xf>
    <xf numFmtId="39" fontId="11" fillId="0" borderId="7" xfId="7" applyNumberFormat="1" applyFont="1" applyBorder="1" applyAlignment="1">
      <alignment vertical="center" wrapText="1"/>
    </xf>
    <xf numFmtId="0" fontId="9" fillId="0" borderId="7" xfId="7" applyFont="1" applyBorder="1" applyAlignment="1">
      <alignment horizontal="left" vertical="center" wrapText="1"/>
    </xf>
    <xf numFmtId="0" fontId="34" fillId="0" borderId="7" xfId="7" applyFont="1" applyBorder="1" applyAlignment="1">
      <alignment horizontal="left" vertical="center" wrapText="1"/>
    </xf>
    <xf numFmtId="0" fontId="26" fillId="0" borderId="7" xfId="7" applyFont="1" applyBorder="1" applyAlignment="1">
      <alignment horizontal="left" vertical="center" wrapText="1"/>
    </xf>
    <xf numFmtId="0" fontId="25" fillId="0" borderId="7" xfId="7" applyFont="1" applyBorder="1" applyAlignment="1">
      <alignment horizontal="left" vertical="center" wrapText="1"/>
    </xf>
    <xf numFmtId="0" fontId="11" fillId="0" borderId="7" xfId="7" applyFont="1" applyBorder="1" applyAlignment="1">
      <alignment horizontal="right" vertical="center"/>
    </xf>
    <xf numFmtId="14" fontId="11" fillId="0" borderId="21" xfId="7" applyNumberFormat="1" applyFont="1" applyBorder="1" applyAlignment="1">
      <alignment horizontal="right" vertical="center" wrapText="1"/>
    </xf>
    <xf numFmtId="0" fontId="11" fillId="0" borderId="5" xfId="7" applyFont="1" applyAlignment="1">
      <alignment horizontal="center" vertical="center"/>
    </xf>
    <xf numFmtId="42" fontId="5" fillId="0" borderId="7" xfId="3" applyFont="1" applyFill="1" applyBorder="1" applyAlignment="1">
      <alignment horizontal="center" vertical="center" wrapText="1"/>
    </xf>
    <xf numFmtId="42" fontId="5" fillId="0" borderId="7" xfId="2" applyFont="1" applyFill="1" applyBorder="1" applyAlignment="1">
      <alignment horizontal="center" vertical="center" wrapText="1"/>
    </xf>
    <xf numFmtId="0" fontId="5" fillId="0" borderId="7" xfId="3" applyNumberFormat="1" applyFont="1" applyFill="1" applyBorder="1" applyAlignment="1">
      <alignment horizontal="center" vertical="center" wrapText="1"/>
    </xf>
    <xf numFmtId="0" fontId="8" fillId="9" borderId="21" xfId="0" applyFont="1" applyFill="1" applyBorder="1" applyAlignment="1">
      <alignment vertical="center" wrapText="1"/>
    </xf>
    <xf numFmtId="0" fontId="8" fillId="9" borderId="22" xfId="0" applyFont="1" applyFill="1" applyBorder="1" applyAlignment="1">
      <alignment vertical="center" wrapText="1"/>
    </xf>
    <xf numFmtId="0" fontId="5" fillId="0" borderId="17" xfId="3" applyNumberFormat="1"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2" fontId="5" fillId="0" borderId="0" xfId="0" applyNumberFormat="1" applyFont="1" applyAlignment="1">
      <alignment vertical="center"/>
    </xf>
    <xf numFmtId="0" fontId="5" fillId="0" borderId="7" xfId="0" applyFont="1" applyBorder="1" applyAlignment="1">
      <alignment horizontal="left" vertical="center" wrapText="1"/>
    </xf>
    <xf numFmtId="0" fontId="5" fillId="0" borderId="16" xfId="0" applyFont="1" applyBorder="1" applyAlignment="1">
      <alignment horizontal="left" vertical="center" wrapText="1"/>
    </xf>
    <xf numFmtId="0" fontId="5" fillId="0" borderId="7" xfId="0" applyFont="1" applyBorder="1" applyAlignment="1">
      <alignment vertical="center" wrapText="1"/>
    </xf>
    <xf numFmtId="14" fontId="5" fillId="0" borderId="7" xfId="0" applyNumberFormat="1" applyFont="1" applyBorder="1" applyAlignment="1">
      <alignment horizontal="right" vertical="center" wrapText="1"/>
    </xf>
    <xf numFmtId="14" fontId="5" fillId="0" borderId="7" xfId="0" applyNumberFormat="1" applyFont="1" applyBorder="1" applyAlignment="1">
      <alignment vertical="center" wrapText="1"/>
    </xf>
    <xf numFmtId="42" fontId="5" fillId="0" borderId="7" xfId="2" applyFont="1" applyFill="1" applyBorder="1" applyAlignment="1">
      <alignment vertical="center" wrapText="1"/>
    </xf>
    <xf numFmtId="0" fontId="5" fillId="0" borderId="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7" xfId="0" applyFont="1" applyBorder="1" applyAlignment="1">
      <alignment horizontal="right" vertical="center" wrapText="1"/>
    </xf>
    <xf numFmtId="42" fontId="5" fillId="0" borderId="7" xfId="14" applyFont="1" applyFill="1" applyBorder="1" applyAlignment="1">
      <alignment vertical="center" wrapText="1"/>
    </xf>
    <xf numFmtId="0" fontId="5" fillId="0" borderId="5" xfId="0" applyFont="1" applyBorder="1" applyAlignment="1">
      <alignment horizontal="left" vertical="center" wrapText="1"/>
    </xf>
    <xf numFmtId="0" fontId="5" fillId="0" borderId="7" xfId="1" applyFont="1" applyBorder="1" applyAlignment="1">
      <alignment horizontal="center" vertical="center" wrapText="1"/>
    </xf>
    <xf numFmtId="14" fontId="5" fillId="0" borderId="7" xfId="0" applyNumberFormat="1" applyFont="1" applyBorder="1" applyAlignment="1">
      <alignment horizontal="center" vertical="center" wrapText="1"/>
    </xf>
    <xf numFmtId="6" fontId="5" fillId="0" borderId="7" xfId="0" applyNumberFormat="1" applyFont="1" applyBorder="1" applyAlignment="1">
      <alignment wrapText="1"/>
    </xf>
    <xf numFmtId="0" fontId="5" fillId="0" borderId="7" xfId="0" applyFont="1" applyBorder="1" applyAlignment="1">
      <alignment wrapText="1"/>
    </xf>
    <xf numFmtId="0" fontId="39" fillId="0" borderId="7" xfId="0" applyFont="1" applyBorder="1" applyAlignment="1">
      <alignment horizontal="left" vertical="center" wrapText="1"/>
    </xf>
    <xf numFmtId="42" fontId="5" fillId="0" borderId="7" xfId="0" applyNumberFormat="1" applyFont="1" applyBorder="1" applyAlignment="1">
      <alignment wrapText="1"/>
    </xf>
    <xf numFmtId="0" fontId="5" fillId="0" borderId="7" xfId="0" applyFont="1" applyBorder="1" applyAlignment="1">
      <alignment vertical="center"/>
    </xf>
    <xf numFmtId="0" fontId="5" fillId="0" borderId="7" xfId="0" applyFont="1" applyBorder="1" applyAlignment="1">
      <alignment horizontal="justify" vertical="center" wrapText="1"/>
    </xf>
    <xf numFmtId="49" fontId="5" fillId="0" borderId="7" xfId="0" applyNumberFormat="1" applyFont="1" applyBorder="1" applyAlignment="1">
      <alignment horizontal="center" vertical="center" wrapText="1"/>
    </xf>
    <xf numFmtId="42" fontId="5" fillId="0" borderId="7" xfId="6" applyNumberFormat="1" applyFont="1" applyFill="1" applyBorder="1" applyAlignment="1" applyProtection="1">
      <alignment vertical="center"/>
      <protection locked="0"/>
    </xf>
    <xf numFmtId="0" fontId="5" fillId="0" borderId="7" xfId="1" applyFont="1" applyBorder="1" applyAlignment="1">
      <alignment horizontal="left" vertical="center" wrapText="1"/>
    </xf>
    <xf numFmtId="14" fontId="5" fillId="0" borderId="7" xfId="0" applyNumberFormat="1" applyFont="1" applyBorder="1" applyAlignment="1">
      <alignment vertical="center"/>
    </xf>
    <xf numFmtId="0" fontId="5" fillId="0" borderId="17" xfId="0" applyFont="1" applyBorder="1" applyAlignment="1">
      <alignment horizontal="left" vertical="center" wrapText="1"/>
    </xf>
    <xf numFmtId="14" fontId="5" fillId="0" borderId="7" xfId="0" applyNumberFormat="1" applyFont="1" applyBorder="1" applyAlignment="1">
      <alignment wrapText="1"/>
    </xf>
    <xf numFmtId="42" fontId="5" fillId="0" borderId="7" xfId="6" applyNumberFormat="1" applyFont="1" applyFill="1" applyBorder="1" applyAlignment="1">
      <alignment vertical="center" wrapText="1"/>
    </xf>
    <xf numFmtId="0" fontId="5" fillId="0" borderId="21" xfId="0" applyFont="1" applyBorder="1" applyAlignment="1">
      <alignment horizontal="left" vertical="center" wrapText="1"/>
    </xf>
    <xf numFmtId="42" fontId="5" fillId="0" borderId="7" xfId="0" applyNumberFormat="1" applyFont="1" applyBorder="1" applyAlignment="1">
      <alignment horizontal="right" vertical="center" wrapText="1"/>
    </xf>
    <xf numFmtId="0" fontId="5" fillId="0" borderId="0" xfId="0" applyFont="1" applyAlignment="1">
      <alignment horizontal="left" vertical="center" wrapText="1"/>
    </xf>
    <xf numFmtId="0" fontId="5" fillId="0" borderId="25" xfId="0" applyFont="1" applyBorder="1" applyAlignment="1">
      <alignment horizontal="left" vertical="center" wrapText="1"/>
    </xf>
    <xf numFmtId="0" fontId="5" fillId="0" borderId="7" xfId="0" applyFont="1" applyBorder="1" applyAlignment="1">
      <alignment horizontal="center" vertical="center"/>
    </xf>
    <xf numFmtId="0" fontId="5" fillId="0" borderId="16" xfId="1" applyFont="1" applyBorder="1" applyAlignment="1">
      <alignment horizontal="left" vertical="center" wrapText="1"/>
    </xf>
    <xf numFmtId="14" fontId="5" fillId="0" borderId="7" xfId="1" applyNumberFormat="1" applyFont="1" applyBorder="1" applyAlignment="1">
      <alignment horizontal="center" vertical="center" wrapText="1"/>
    </xf>
    <xf numFmtId="49" fontId="5" fillId="0" borderId="7" xfId="1" applyNumberFormat="1" applyFont="1" applyBorder="1" applyAlignment="1" applyProtection="1">
      <alignment horizontal="center" vertical="center" wrapText="1"/>
      <protection locked="0"/>
    </xf>
    <xf numFmtId="42" fontId="5" fillId="0" borderId="7" xfId="0" applyNumberFormat="1" applyFont="1" applyBorder="1" applyAlignment="1">
      <alignment vertical="center" wrapText="1"/>
    </xf>
    <xf numFmtId="42" fontId="5" fillId="0" borderId="7" xfId="0" applyNumberFormat="1" applyFont="1" applyBorder="1"/>
    <xf numFmtId="0" fontId="5" fillId="0" borderId="7" xfId="0" applyFont="1" applyBorder="1"/>
    <xf numFmtId="0" fontId="38" fillId="0" borderId="7" xfId="0" applyFont="1" applyBorder="1" applyAlignment="1">
      <alignment horizontal="left" vertical="center" wrapText="1"/>
    </xf>
    <xf numFmtId="14" fontId="38" fillId="0" borderId="7" xfId="0" applyNumberFormat="1" applyFont="1" applyBorder="1" applyAlignment="1">
      <alignment horizontal="center" vertical="center" wrapText="1"/>
    </xf>
    <xf numFmtId="0" fontId="5" fillId="0" borderId="7" xfId="1" applyFont="1" applyBorder="1" applyAlignment="1">
      <alignment vertical="center" wrapText="1"/>
    </xf>
    <xf numFmtId="0" fontId="5" fillId="0" borderId="7" xfId="0" applyFont="1" applyBorder="1" applyAlignment="1">
      <alignment horizontal="justify" vertical="center"/>
    </xf>
    <xf numFmtId="0" fontId="5" fillId="0" borderId="17" xfId="1"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23" xfId="0" applyFont="1" applyBorder="1" applyAlignment="1">
      <alignment horizontal="left" vertical="center" wrapText="1"/>
    </xf>
    <xf numFmtId="0" fontId="5" fillId="0" borderId="23" xfId="0" applyFont="1" applyBorder="1" applyAlignment="1">
      <alignment wrapText="1"/>
    </xf>
    <xf numFmtId="0" fontId="5" fillId="0" borderId="2" xfId="0" applyFont="1" applyBorder="1" applyAlignment="1">
      <alignment wrapText="1"/>
    </xf>
    <xf numFmtId="0" fontId="5" fillId="0" borderId="17" xfId="0" applyFont="1" applyBorder="1" applyAlignment="1">
      <alignment wrapText="1"/>
    </xf>
    <xf numFmtId="0" fontId="5" fillId="0" borderId="16" xfId="0" applyFont="1" applyBorder="1" applyAlignment="1">
      <alignment vertical="center" wrapText="1"/>
    </xf>
    <xf numFmtId="42" fontId="5" fillId="0" borderId="0" xfId="0" applyNumberFormat="1" applyFont="1"/>
    <xf numFmtId="164" fontId="41" fillId="0" borderId="7" xfId="0" applyNumberFormat="1" applyFont="1" applyBorder="1" applyAlignment="1">
      <alignment horizontal="center" vertical="center" wrapText="1"/>
    </xf>
    <xf numFmtId="14" fontId="5" fillId="0" borderId="7" xfId="4" applyNumberFormat="1" applyFont="1" applyBorder="1" applyAlignment="1">
      <alignment horizontal="right" vertical="center" wrapText="1"/>
    </xf>
    <xf numFmtId="0" fontId="5" fillId="0" borderId="16" xfId="0" applyFont="1" applyBorder="1" applyAlignment="1">
      <alignment horizontal="center" vertical="center" wrapText="1"/>
    </xf>
    <xf numFmtId="0" fontId="38" fillId="0" borderId="2" xfId="0" applyFont="1" applyBorder="1" applyAlignment="1">
      <alignment horizontal="left" vertical="center" wrapText="1"/>
    </xf>
    <xf numFmtId="0" fontId="5" fillId="0" borderId="53" xfId="0" applyFont="1" applyBorder="1" applyAlignment="1">
      <alignment horizontal="left" vertical="center" wrapText="1"/>
    </xf>
    <xf numFmtId="0" fontId="36" fillId="0" borderId="7" xfId="0" applyFont="1" applyBorder="1" applyAlignment="1">
      <alignment horizontal="justify" vertical="center" readingOrder="1"/>
    </xf>
    <xf numFmtId="42" fontId="5" fillId="0" borderId="7" xfId="2" applyFont="1" applyFill="1" applyBorder="1" applyAlignment="1">
      <alignment horizontal="right" vertical="center" wrapText="1"/>
    </xf>
    <xf numFmtId="42" fontId="5" fillId="0" borderId="5" xfId="0" applyNumberFormat="1" applyFont="1" applyBorder="1" applyAlignment="1">
      <alignment wrapText="1"/>
    </xf>
    <xf numFmtId="42" fontId="5" fillId="0" borderId="5" xfId="2" applyFont="1" applyFill="1" applyBorder="1" applyAlignment="1">
      <alignment vertical="center" wrapText="1"/>
    </xf>
    <xf numFmtId="42" fontId="5" fillId="0" borderId="5" xfId="0" applyNumberFormat="1" applyFont="1" applyBorder="1"/>
    <xf numFmtId="0" fontId="35" fillId="0" borderId="7" xfId="0" applyFont="1" applyBorder="1" applyAlignment="1">
      <alignment vertical="center" wrapText="1"/>
    </xf>
    <xf numFmtId="14" fontId="5" fillId="0" borderId="21" xfId="0" applyNumberFormat="1" applyFont="1" applyBorder="1" applyAlignment="1">
      <alignment horizontal="right" vertical="center" wrapText="1"/>
    </xf>
    <xf numFmtId="0" fontId="13" fillId="0" borderId="0" xfId="0" applyFont="1" applyAlignment="1">
      <alignment vertical="center"/>
    </xf>
    <xf numFmtId="14" fontId="8" fillId="9" borderId="16" xfId="0" applyNumberFormat="1" applyFont="1" applyFill="1" applyBorder="1" applyAlignment="1">
      <alignment horizontal="center" vertical="center" wrapText="1"/>
    </xf>
    <xf numFmtId="14" fontId="8" fillId="9" borderId="17" xfId="0" applyNumberFormat="1" applyFont="1" applyFill="1" applyBorder="1" applyAlignment="1">
      <alignment horizontal="center" vertical="center" wrapText="1"/>
    </xf>
    <xf numFmtId="14" fontId="8" fillId="9" borderId="21" xfId="0" applyNumberFormat="1" applyFont="1" applyFill="1" applyBorder="1" applyAlignment="1">
      <alignment horizontal="center" vertical="center" wrapText="1"/>
    </xf>
    <xf numFmtId="14" fontId="8" fillId="9" borderId="23" xfId="0" applyNumberFormat="1" applyFont="1" applyFill="1" applyBorder="1" applyAlignment="1">
      <alignment horizontal="center" vertical="center" wrapText="1"/>
    </xf>
    <xf numFmtId="14" fontId="8" fillId="9" borderId="25" xfId="0" applyNumberFormat="1" applyFont="1" applyFill="1" applyBorder="1" applyAlignment="1">
      <alignment horizontal="center" vertical="center" wrapText="1"/>
    </xf>
    <xf numFmtId="14" fontId="8" fillId="9" borderId="26" xfId="0" applyNumberFormat="1" applyFont="1" applyFill="1" applyBorder="1" applyAlignment="1">
      <alignment horizontal="center" vertical="center" wrapText="1"/>
    </xf>
    <xf numFmtId="14" fontId="8" fillId="9" borderId="27" xfId="0" applyNumberFormat="1" applyFont="1" applyFill="1" applyBorder="1" applyAlignment="1">
      <alignment horizontal="center" vertical="center" wrapText="1"/>
    </xf>
    <xf numFmtId="14" fontId="8" fillId="9" borderId="54" xfId="0" applyNumberFormat="1" applyFont="1" applyFill="1" applyBorder="1" applyAlignment="1">
      <alignment horizontal="center" vertical="center" wrapText="1"/>
    </xf>
    <xf numFmtId="14" fontId="8" fillId="9" borderId="28" xfId="0" applyNumberFormat="1" applyFont="1" applyFill="1" applyBorder="1" applyAlignment="1">
      <alignment horizontal="center" vertical="center" wrapText="1"/>
    </xf>
    <xf numFmtId="14" fontId="8" fillId="9" borderId="55" xfId="0" applyNumberFormat="1" applyFont="1" applyFill="1" applyBorder="1" applyAlignment="1">
      <alignment horizontal="center" vertical="center" wrapText="1"/>
    </xf>
    <xf numFmtId="0" fontId="8" fillId="9" borderId="21"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25" xfId="0" applyFont="1" applyFill="1" applyBorder="1" applyAlignment="1">
      <alignment horizontal="center" vertical="center" wrapText="1"/>
    </xf>
    <xf numFmtId="0" fontId="8" fillId="9" borderId="26" xfId="0" applyFont="1" applyFill="1" applyBorder="1" applyAlignment="1">
      <alignment horizontal="center" vertical="center" wrapText="1"/>
    </xf>
    <xf numFmtId="0" fontId="8" fillId="9" borderId="27" xfId="0" applyFont="1" applyFill="1" applyBorder="1" applyAlignment="1">
      <alignment horizontal="center" vertical="center" wrapText="1"/>
    </xf>
    <xf numFmtId="0" fontId="8" fillId="9" borderId="54" xfId="0" applyFont="1" applyFill="1" applyBorder="1" applyAlignment="1">
      <alignment horizontal="center" vertical="center" wrapText="1"/>
    </xf>
    <xf numFmtId="0" fontId="8" fillId="9" borderId="28" xfId="0" applyFont="1" applyFill="1" applyBorder="1" applyAlignment="1">
      <alignment horizontal="center" vertical="center" wrapText="1"/>
    </xf>
    <xf numFmtId="0" fontId="8" fillId="9" borderId="55" xfId="0" applyFont="1" applyFill="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40" xfId="0" applyFont="1" applyBorder="1" applyAlignment="1">
      <alignment horizontal="center" vertical="center"/>
    </xf>
    <xf numFmtId="0" fontId="11" fillId="0" borderId="13" xfId="0" applyFont="1" applyBorder="1" applyAlignment="1">
      <alignment horizontal="center" vertical="center"/>
    </xf>
    <xf numFmtId="0" fontId="6" fillId="0" borderId="46" xfId="0" applyFont="1" applyBorder="1" applyAlignment="1">
      <alignment horizontal="center" vertical="center"/>
    </xf>
    <xf numFmtId="0" fontId="6" fillId="0" borderId="48" xfId="0" applyFont="1" applyBorder="1" applyAlignment="1">
      <alignment horizontal="center" vertical="center"/>
    </xf>
    <xf numFmtId="14" fontId="8" fillId="9" borderId="21" xfId="12" applyNumberFormat="1" applyFont="1" applyFill="1" applyBorder="1" applyAlignment="1">
      <alignment horizontal="center" vertical="center" wrapText="1"/>
    </xf>
    <xf numFmtId="14" fontId="8" fillId="9" borderId="22" xfId="12" applyNumberFormat="1" applyFont="1" applyFill="1" applyBorder="1" applyAlignment="1">
      <alignment horizontal="center" vertical="center" wrapText="1"/>
    </xf>
    <xf numFmtId="14" fontId="8" fillId="9" borderId="25" xfId="12" applyNumberFormat="1" applyFont="1" applyFill="1" applyBorder="1" applyAlignment="1">
      <alignment horizontal="center" vertical="center" wrapText="1"/>
    </xf>
    <xf numFmtId="14" fontId="8" fillId="9" borderId="26" xfId="12" applyNumberFormat="1" applyFont="1" applyFill="1" applyBorder="1" applyAlignment="1">
      <alignment horizontal="center" vertical="center" wrapText="1"/>
    </xf>
    <xf numFmtId="14" fontId="8" fillId="9" borderId="27" xfId="12" applyNumberFormat="1" applyFont="1" applyFill="1" applyBorder="1" applyAlignment="1">
      <alignment horizontal="center" vertical="center" wrapText="1"/>
    </xf>
    <xf numFmtId="14" fontId="8" fillId="9" borderId="51" xfId="12" applyNumberFormat="1" applyFont="1" applyFill="1" applyBorder="1" applyAlignment="1">
      <alignment horizontal="center" vertical="center" wrapText="1"/>
    </xf>
    <xf numFmtId="14" fontId="8" fillId="9" borderId="5" xfId="12" applyNumberFormat="1" applyFont="1" applyFill="1" applyAlignment="1">
      <alignment horizontal="center" vertical="center" wrapText="1"/>
    </xf>
    <xf numFmtId="14" fontId="8" fillId="9" borderId="52" xfId="12" applyNumberFormat="1" applyFont="1" applyFill="1" applyBorder="1" applyAlignment="1">
      <alignment horizontal="center" vertical="center" wrapText="1"/>
    </xf>
    <xf numFmtId="14" fontId="8" fillId="9" borderId="16" xfId="12" applyNumberFormat="1" applyFont="1" applyFill="1" applyBorder="1" applyAlignment="1">
      <alignment horizontal="center" vertical="center" wrapText="1"/>
    </xf>
    <xf numFmtId="14" fontId="8" fillId="9" borderId="24" xfId="12" applyNumberFormat="1" applyFont="1" applyFill="1" applyBorder="1" applyAlignment="1">
      <alignment horizontal="center" vertical="center" wrapText="1"/>
    </xf>
    <xf numFmtId="0" fontId="8" fillId="9" borderId="21" xfId="12" applyFont="1" applyFill="1" applyBorder="1" applyAlignment="1">
      <alignment horizontal="center" vertical="center" wrapText="1"/>
    </xf>
    <xf numFmtId="0" fontId="8" fillId="9" borderId="22" xfId="12" applyFont="1" applyFill="1" applyBorder="1" applyAlignment="1">
      <alignment horizontal="center" vertical="center" wrapText="1"/>
    </xf>
    <xf numFmtId="0" fontId="8" fillId="9" borderId="25" xfId="12" applyFont="1" applyFill="1" applyBorder="1" applyAlignment="1">
      <alignment horizontal="center" vertical="center" wrapText="1"/>
    </xf>
    <xf numFmtId="0" fontId="8" fillId="9" borderId="26" xfId="12" applyFont="1" applyFill="1" applyBorder="1" applyAlignment="1">
      <alignment horizontal="center" vertical="center" wrapText="1"/>
    </xf>
    <xf numFmtId="0" fontId="8" fillId="9" borderId="27" xfId="12" applyFont="1" applyFill="1" applyBorder="1" applyAlignment="1">
      <alignment horizontal="center" vertical="center" wrapText="1"/>
    </xf>
    <xf numFmtId="0" fontId="8" fillId="9" borderId="51" xfId="12" applyFont="1" applyFill="1" applyBorder="1" applyAlignment="1">
      <alignment horizontal="center" vertical="center" wrapText="1"/>
    </xf>
    <xf numFmtId="0" fontId="8" fillId="9" borderId="5" xfId="12" applyFont="1" applyFill="1" applyAlignment="1">
      <alignment horizontal="center" vertical="center" wrapText="1"/>
    </xf>
    <xf numFmtId="0" fontId="8" fillId="9" borderId="52" xfId="12" applyFont="1" applyFill="1" applyBorder="1" applyAlignment="1">
      <alignment horizontal="center" vertical="center" wrapText="1"/>
    </xf>
    <xf numFmtId="14" fontId="8" fillId="9" borderId="7" xfId="12" applyNumberFormat="1" applyFont="1" applyFill="1" applyBorder="1" applyAlignment="1">
      <alignment horizontal="center" vertical="center" wrapText="1"/>
    </xf>
    <xf numFmtId="0" fontId="11" fillId="0" borderId="8" xfId="12" applyFont="1" applyBorder="1" applyAlignment="1">
      <alignment horizontal="center" vertical="center"/>
    </xf>
    <xf numFmtId="0" fontId="11" fillId="0" borderId="11" xfId="12" applyFont="1" applyBorder="1" applyAlignment="1">
      <alignment horizontal="center" vertical="center"/>
    </xf>
    <xf numFmtId="0" fontId="11" fillId="0" borderId="40" xfId="12" applyFont="1" applyBorder="1" applyAlignment="1">
      <alignment horizontal="center" vertical="center"/>
    </xf>
    <xf numFmtId="0" fontId="11" fillId="0" borderId="13" xfId="12" applyFont="1" applyBorder="1" applyAlignment="1">
      <alignment horizontal="center" vertical="center"/>
    </xf>
    <xf numFmtId="0" fontId="6" fillId="0" borderId="46" xfId="12" applyFont="1" applyBorder="1" applyAlignment="1">
      <alignment horizontal="center" vertical="center"/>
    </xf>
    <xf numFmtId="0" fontId="6" fillId="0" borderId="48" xfId="12" applyFont="1" applyBorder="1" applyAlignment="1">
      <alignment horizontal="center" vertical="center"/>
    </xf>
    <xf numFmtId="0" fontId="6" fillId="0" borderId="44" xfId="12" applyFont="1" applyBorder="1" applyAlignment="1">
      <alignment horizontal="center" vertical="center" wrapText="1"/>
    </xf>
    <xf numFmtId="0" fontId="6" fillId="0" borderId="45" xfId="12" applyFont="1" applyBorder="1" applyAlignment="1">
      <alignment horizontal="center" vertical="center" wrapText="1"/>
    </xf>
    <xf numFmtId="0" fontId="6" fillId="0" borderId="46" xfId="12" applyFont="1" applyBorder="1" applyAlignment="1">
      <alignment horizontal="center" vertical="center" wrapText="1"/>
    </xf>
    <xf numFmtId="0" fontId="6" fillId="0" borderId="47" xfId="12" applyFont="1" applyBorder="1" applyAlignment="1">
      <alignment horizontal="center" vertical="center" wrapText="1"/>
    </xf>
    <xf numFmtId="0" fontId="6" fillId="0" borderId="28" xfId="12" applyFont="1" applyBorder="1" applyAlignment="1">
      <alignment horizontal="center" vertical="center" wrapText="1"/>
    </xf>
    <xf numFmtId="0" fontId="6" fillId="0" borderId="48" xfId="12" applyFont="1" applyBorder="1" applyAlignment="1">
      <alignment horizontal="center" vertical="center" wrapText="1"/>
    </xf>
    <xf numFmtId="0" fontId="6" fillId="0" borderId="41" xfId="12" applyFont="1" applyBorder="1" applyAlignment="1">
      <alignment horizontal="center" vertical="center"/>
    </xf>
    <xf numFmtId="0" fontId="6" fillId="0" borderId="43" xfId="12" applyFont="1" applyBorder="1" applyAlignment="1">
      <alignment horizontal="center" vertical="center"/>
    </xf>
    <xf numFmtId="0" fontId="6" fillId="0" borderId="39" xfId="12" applyFont="1" applyBorder="1" applyAlignment="1">
      <alignment horizontal="center" vertical="center" wrapText="1"/>
    </xf>
    <xf numFmtId="0" fontId="6" fillId="0" borderId="26" xfId="12" applyFont="1" applyBorder="1" applyAlignment="1">
      <alignment horizontal="center" vertical="center" wrapText="1"/>
    </xf>
    <xf numFmtId="0" fontId="6" fillId="0" borderId="41" xfId="12" applyFont="1" applyBorder="1" applyAlignment="1">
      <alignment horizontal="center" vertical="center" wrapText="1"/>
    </xf>
    <xf numFmtId="0" fontId="6" fillId="0" borderId="49" xfId="12" applyFont="1" applyBorder="1" applyAlignment="1">
      <alignment horizontal="center" vertical="center" wrapText="1"/>
    </xf>
    <xf numFmtId="0" fontId="6" fillId="0" borderId="50" xfId="12" applyFont="1" applyBorder="1" applyAlignment="1">
      <alignment horizontal="center" vertical="center" wrapText="1"/>
    </xf>
    <xf numFmtId="0" fontId="6" fillId="0" borderId="43" xfId="12" applyFont="1" applyBorder="1" applyAlignment="1">
      <alignment horizontal="center" vertical="center" wrapText="1"/>
    </xf>
    <xf numFmtId="0" fontId="8" fillId="9" borderId="7" xfId="12" applyFont="1" applyFill="1" applyBorder="1" applyAlignment="1">
      <alignment horizontal="center" vertical="center" wrapText="1"/>
    </xf>
    <xf numFmtId="0" fontId="8" fillId="9" borderId="23" xfId="12" applyFont="1" applyFill="1" applyBorder="1" applyAlignment="1">
      <alignment horizontal="center" vertical="center" wrapText="1"/>
    </xf>
    <xf numFmtId="0" fontId="9" fillId="2" borderId="7" xfId="0" applyFont="1" applyFill="1" applyBorder="1" applyAlignment="1">
      <alignment horizontal="justify" vertical="center" wrapText="1"/>
    </xf>
    <xf numFmtId="0" fontId="9" fillId="2" borderId="14" xfId="0" applyFont="1" applyFill="1" applyBorder="1" applyAlignment="1">
      <alignment horizontal="justify" vertical="center" wrapText="1"/>
    </xf>
    <xf numFmtId="0" fontId="9" fillId="0" borderId="14" xfId="0" applyFont="1" applyBorder="1" applyAlignment="1">
      <alignment horizontal="center" vertical="center" wrapText="1"/>
    </xf>
    <xf numFmtId="0" fontId="5" fillId="0" borderId="15" xfId="0" applyFont="1" applyBorder="1"/>
    <xf numFmtId="0" fontId="9" fillId="0" borderId="7" xfId="0" applyFont="1" applyBorder="1" applyAlignment="1">
      <alignment horizontal="center" vertical="center" wrapText="1"/>
    </xf>
    <xf numFmtId="0" fontId="5" fillId="0" borderId="12" xfId="0" applyFont="1" applyBorder="1"/>
    <xf numFmtId="0" fontId="9" fillId="2" borderId="7" xfId="0" applyFont="1" applyFill="1" applyBorder="1" applyAlignment="1">
      <alignment horizontal="center" vertical="center" wrapText="1"/>
    </xf>
    <xf numFmtId="0" fontId="0" fillId="0" borderId="29" xfId="0" applyBorder="1" applyAlignment="1">
      <alignment horizontal="center" vertical="center"/>
    </xf>
    <xf numFmtId="0" fontId="5" fillId="0" borderId="30" xfId="0" applyFont="1" applyBorder="1"/>
    <xf numFmtId="0" fontId="5" fillId="0" borderId="31" xfId="0" applyFont="1" applyBorder="1"/>
    <xf numFmtId="0" fontId="8" fillId="3" borderId="19" xfId="0" applyFont="1" applyFill="1" applyBorder="1" applyAlignment="1">
      <alignment horizontal="center" vertical="center" wrapText="1"/>
    </xf>
    <xf numFmtId="0" fontId="5" fillId="0" borderId="20" xfId="0" applyFont="1" applyBorder="1"/>
    <xf numFmtId="0" fontId="9" fillId="2" borderId="9" xfId="0" applyFont="1" applyFill="1" applyBorder="1" applyAlignment="1">
      <alignment horizontal="center" vertical="center" wrapText="1"/>
    </xf>
    <xf numFmtId="0" fontId="5" fillId="0" borderId="10" xfId="0" applyFont="1" applyBorder="1"/>
    <xf numFmtId="0" fontId="8" fillId="3" borderId="38" xfId="0" applyFont="1" applyFill="1" applyBorder="1" applyAlignment="1">
      <alignment horizontal="center" vertical="center" wrapText="1"/>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9" fillId="2" borderId="9" xfId="0" applyFont="1" applyFill="1" applyBorder="1" applyAlignment="1">
      <alignment horizontal="justify" vertical="center" wrapText="1"/>
    </xf>
    <xf numFmtId="14" fontId="8" fillId="9" borderId="21" xfId="7" applyNumberFormat="1" applyFont="1" applyFill="1" applyBorder="1" applyAlignment="1">
      <alignment horizontal="center" vertical="center" wrapText="1"/>
    </xf>
    <xf numFmtId="14" fontId="8" fillId="9" borderId="22" xfId="7" applyNumberFormat="1" applyFont="1" applyFill="1" applyBorder="1" applyAlignment="1">
      <alignment horizontal="center" vertical="center" wrapText="1"/>
    </xf>
    <xf numFmtId="14" fontId="8" fillId="9" borderId="25" xfId="7" applyNumberFormat="1" applyFont="1" applyFill="1" applyBorder="1" applyAlignment="1">
      <alignment horizontal="center" vertical="center" wrapText="1"/>
    </xf>
    <xf numFmtId="14" fontId="8" fillId="9" borderId="26" xfId="7" applyNumberFormat="1" applyFont="1" applyFill="1" applyBorder="1" applyAlignment="1">
      <alignment horizontal="center" vertical="center" wrapText="1"/>
    </xf>
    <xf numFmtId="14" fontId="8" fillId="9" borderId="27" xfId="7" applyNumberFormat="1" applyFont="1" applyFill="1" applyBorder="1" applyAlignment="1">
      <alignment horizontal="center" vertical="center" wrapText="1"/>
    </xf>
    <xf numFmtId="14" fontId="8" fillId="9" borderId="51" xfId="7" applyNumberFormat="1" applyFont="1" applyFill="1" applyBorder="1" applyAlignment="1">
      <alignment horizontal="center" vertical="center" wrapText="1"/>
    </xf>
    <xf numFmtId="14" fontId="8" fillId="9" borderId="5" xfId="7" applyNumberFormat="1" applyFont="1" applyFill="1" applyAlignment="1">
      <alignment horizontal="center" vertical="center" wrapText="1"/>
    </xf>
    <xf numFmtId="14" fontId="8" fillId="9" borderId="52" xfId="7" applyNumberFormat="1" applyFont="1" applyFill="1" applyBorder="1" applyAlignment="1">
      <alignment horizontal="center" vertical="center" wrapText="1"/>
    </xf>
    <xf numFmtId="14" fontId="8" fillId="9" borderId="16" xfId="7" applyNumberFormat="1" applyFont="1" applyFill="1" applyBorder="1" applyAlignment="1">
      <alignment horizontal="center" vertical="center" wrapText="1"/>
    </xf>
    <xf numFmtId="14" fontId="8" fillId="9" borderId="24" xfId="7" applyNumberFormat="1" applyFont="1" applyFill="1" applyBorder="1" applyAlignment="1">
      <alignment horizontal="center" vertical="center" wrapText="1"/>
    </xf>
    <xf numFmtId="0" fontId="8" fillId="9" borderId="21" xfId="7" applyFont="1" applyFill="1" applyBorder="1" applyAlignment="1">
      <alignment horizontal="center" vertical="center" wrapText="1"/>
    </xf>
    <xf numFmtId="0" fontId="8" fillId="9" borderId="22" xfId="7" applyFont="1" applyFill="1" applyBorder="1" applyAlignment="1">
      <alignment horizontal="center" vertical="center" wrapText="1"/>
    </xf>
    <xf numFmtId="0" fontId="8" fillId="9" borderId="25" xfId="7" applyFont="1" applyFill="1" applyBorder="1" applyAlignment="1">
      <alignment horizontal="center" vertical="center" wrapText="1"/>
    </xf>
    <xf numFmtId="0" fontId="8" fillId="9" borderId="26" xfId="7" applyFont="1" applyFill="1" applyBorder="1" applyAlignment="1">
      <alignment horizontal="center" vertical="center" wrapText="1"/>
    </xf>
    <xf numFmtId="0" fontId="8" fillId="9" borderId="27" xfId="7" applyFont="1" applyFill="1" applyBorder="1" applyAlignment="1">
      <alignment horizontal="center" vertical="center" wrapText="1"/>
    </xf>
    <xf numFmtId="0" fontId="8" fillId="9" borderId="51" xfId="7" applyFont="1" applyFill="1" applyBorder="1" applyAlignment="1">
      <alignment horizontal="center" vertical="center" wrapText="1"/>
    </xf>
    <xf numFmtId="0" fontId="8" fillId="9" borderId="5" xfId="7" applyFont="1" applyFill="1" applyAlignment="1">
      <alignment horizontal="center" vertical="center" wrapText="1"/>
    </xf>
    <xf numFmtId="0" fontId="8" fillId="9" borderId="52" xfId="7" applyFont="1" applyFill="1" applyBorder="1" applyAlignment="1">
      <alignment horizontal="center" vertical="center" wrapText="1"/>
    </xf>
    <xf numFmtId="14" fontId="8" fillId="9" borderId="7" xfId="7" applyNumberFormat="1" applyFont="1" applyFill="1" applyBorder="1" applyAlignment="1">
      <alignment horizontal="center" vertical="center" wrapText="1"/>
    </xf>
    <xf numFmtId="0" fontId="11" fillId="0" borderId="8" xfId="7" applyFont="1" applyBorder="1" applyAlignment="1">
      <alignment horizontal="center" vertical="center"/>
    </xf>
    <xf numFmtId="0" fontId="11" fillId="0" borderId="11" xfId="7" applyFont="1" applyBorder="1" applyAlignment="1">
      <alignment horizontal="center" vertical="center"/>
    </xf>
    <xf numFmtId="0" fontId="11" fillId="0" borderId="40" xfId="7" applyFont="1" applyBorder="1" applyAlignment="1">
      <alignment horizontal="center" vertical="center"/>
    </xf>
    <xf numFmtId="0" fontId="11" fillId="0" borderId="13" xfId="7" applyFont="1" applyBorder="1" applyAlignment="1">
      <alignment horizontal="center" vertical="center"/>
    </xf>
    <xf numFmtId="0" fontId="6" fillId="0" borderId="46" xfId="7" applyFont="1" applyBorder="1" applyAlignment="1">
      <alignment horizontal="center" vertical="center"/>
    </xf>
    <xf numFmtId="0" fontId="6" fillId="0" borderId="48" xfId="7" applyFont="1" applyBorder="1" applyAlignment="1">
      <alignment horizontal="center" vertical="center"/>
    </xf>
    <xf numFmtId="0" fontId="6" fillId="0" borderId="44" xfId="7" applyFont="1" applyBorder="1" applyAlignment="1">
      <alignment horizontal="center" vertical="center" wrapText="1"/>
    </xf>
    <xf numFmtId="0" fontId="6" fillId="0" borderId="45" xfId="7" applyFont="1" applyBorder="1" applyAlignment="1">
      <alignment horizontal="center" vertical="center" wrapText="1"/>
    </xf>
    <xf numFmtId="0" fontId="6" fillId="0" borderId="46" xfId="7" applyFont="1" applyBorder="1" applyAlignment="1">
      <alignment horizontal="center" vertical="center" wrapText="1"/>
    </xf>
    <xf numFmtId="0" fontId="6" fillId="0" borderId="47" xfId="7" applyFont="1" applyBorder="1" applyAlignment="1">
      <alignment horizontal="center" vertical="center" wrapText="1"/>
    </xf>
    <xf numFmtId="0" fontId="6" fillId="0" borderId="28" xfId="7" applyFont="1" applyBorder="1" applyAlignment="1">
      <alignment horizontal="center" vertical="center" wrapText="1"/>
    </xf>
    <xf numFmtId="0" fontId="6" fillId="0" borderId="48" xfId="7" applyFont="1" applyBorder="1" applyAlignment="1">
      <alignment horizontal="center" vertical="center" wrapText="1"/>
    </xf>
    <xf numFmtId="0" fontId="6" fillId="0" borderId="41" xfId="7" applyFont="1" applyBorder="1" applyAlignment="1">
      <alignment horizontal="center" vertical="center"/>
    </xf>
    <xf numFmtId="0" fontId="6" fillId="0" borderId="43" xfId="7" applyFont="1" applyBorder="1" applyAlignment="1">
      <alignment horizontal="center" vertical="center"/>
    </xf>
    <xf numFmtId="0" fontId="6" fillId="0" borderId="39" xfId="7" applyFont="1" applyBorder="1" applyAlignment="1">
      <alignment horizontal="center" vertical="center" wrapText="1"/>
    </xf>
    <xf numFmtId="0" fontId="6" fillId="0" borderId="26" xfId="7" applyFont="1" applyBorder="1" applyAlignment="1">
      <alignment horizontal="center" vertical="center" wrapText="1"/>
    </xf>
    <xf numFmtId="0" fontId="6" fillId="0" borderId="41" xfId="7" applyFont="1" applyBorder="1" applyAlignment="1">
      <alignment horizontal="center" vertical="center" wrapText="1"/>
    </xf>
    <xf numFmtId="0" fontId="6" fillId="0" borderId="49" xfId="7" applyFont="1" applyBorder="1" applyAlignment="1">
      <alignment horizontal="center" vertical="center" wrapText="1"/>
    </xf>
    <xf numFmtId="0" fontId="6" fillId="0" borderId="50" xfId="7" applyFont="1" applyBorder="1" applyAlignment="1">
      <alignment horizontal="center" vertical="center" wrapText="1"/>
    </xf>
    <xf numFmtId="0" fontId="6" fillId="0" borderId="43" xfId="7" applyFont="1" applyBorder="1" applyAlignment="1">
      <alignment horizontal="center" vertical="center" wrapText="1"/>
    </xf>
    <xf numFmtId="0" fontId="8" fillId="9" borderId="7" xfId="7" applyFont="1" applyFill="1" applyBorder="1" applyAlignment="1">
      <alignment horizontal="center" vertical="center" wrapText="1"/>
    </xf>
    <xf numFmtId="0" fontId="8" fillId="9" borderId="23" xfId="7" applyFont="1" applyFill="1" applyBorder="1" applyAlignment="1">
      <alignment horizontal="center" vertical="center" wrapText="1"/>
    </xf>
    <xf numFmtId="14" fontId="8" fillId="9" borderId="21" xfId="16" applyNumberFormat="1" applyFont="1" applyFill="1" applyBorder="1" applyAlignment="1">
      <alignment horizontal="center" vertical="center" wrapText="1"/>
    </xf>
    <xf numFmtId="14" fontId="8" fillId="9" borderId="22" xfId="16" applyNumberFormat="1" applyFont="1" applyFill="1" applyBorder="1" applyAlignment="1">
      <alignment horizontal="center" vertical="center" wrapText="1"/>
    </xf>
    <xf numFmtId="14" fontId="8" fillId="9" borderId="25" xfId="16" applyNumberFormat="1" applyFont="1" applyFill="1" applyBorder="1" applyAlignment="1">
      <alignment horizontal="center" vertical="center" wrapText="1"/>
    </xf>
    <xf numFmtId="14" fontId="8" fillId="9" borderId="26" xfId="16" applyNumberFormat="1" applyFont="1" applyFill="1" applyBorder="1" applyAlignment="1">
      <alignment horizontal="center" vertical="center" wrapText="1"/>
    </xf>
    <xf numFmtId="14" fontId="8" fillId="9" borderId="27" xfId="16" applyNumberFormat="1" applyFont="1" applyFill="1" applyBorder="1" applyAlignment="1">
      <alignment horizontal="center" vertical="center" wrapText="1"/>
    </xf>
    <xf numFmtId="14" fontId="8" fillId="9" borderId="51" xfId="16" applyNumberFormat="1" applyFont="1" applyFill="1" applyBorder="1" applyAlignment="1">
      <alignment horizontal="center" vertical="center" wrapText="1"/>
    </xf>
    <xf numFmtId="14" fontId="8" fillId="9" borderId="5" xfId="16" applyNumberFormat="1" applyFont="1" applyFill="1" applyAlignment="1">
      <alignment horizontal="center" vertical="center" wrapText="1"/>
    </xf>
    <xf numFmtId="14" fontId="8" fillId="9" borderId="52" xfId="16" applyNumberFormat="1" applyFont="1" applyFill="1" applyBorder="1" applyAlignment="1">
      <alignment horizontal="center" vertical="center" wrapText="1"/>
    </xf>
    <xf numFmtId="14" fontId="8" fillId="9" borderId="16" xfId="16" applyNumberFormat="1" applyFont="1" applyFill="1" applyBorder="1" applyAlignment="1">
      <alignment horizontal="center" vertical="center" wrapText="1"/>
    </xf>
    <xf numFmtId="14" fontId="8" fillId="9" borderId="24" xfId="16" applyNumberFormat="1" applyFont="1" applyFill="1" applyBorder="1" applyAlignment="1">
      <alignment horizontal="center" vertical="center" wrapText="1"/>
    </xf>
    <xf numFmtId="0" fontId="8" fillId="9" borderId="21" xfId="16" applyFont="1" applyFill="1" applyBorder="1" applyAlignment="1">
      <alignment horizontal="center" vertical="center" wrapText="1"/>
    </xf>
    <xf numFmtId="0" fontId="8" fillId="9" borderId="22" xfId="16" applyFont="1" applyFill="1" applyBorder="1" applyAlignment="1">
      <alignment horizontal="center" vertical="center" wrapText="1"/>
    </xf>
    <xf numFmtId="0" fontId="8" fillId="9" borderId="25" xfId="16" applyFont="1" applyFill="1" applyBorder="1" applyAlignment="1">
      <alignment horizontal="center" vertical="center" wrapText="1"/>
    </xf>
    <xf numFmtId="0" fontId="8" fillId="9" borderId="26" xfId="16" applyFont="1" applyFill="1" applyBorder="1" applyAlignment="1">
      <alignment horizontal="center" vertical="center" wrapText="1"/>
    </xf>
    <xf numFmtId="0" fontId="8" fillId="9" borderId="27" xfId="16" applyFont="1" applyFill="1" applyBorder="1" applyAlignment="1">
      <alignment horizontal="center" vertical="center" wrapText="1"/>
    </xf>
    <xf numFmtId="0" fontId="8" fillId="9" borderId="51" xfId="16" applyFont="1" applyFill="1" applyBorder="1" applyAlignment="1">
      <alignment horizontal="center" vertical="center" wrapText="1"/>
    </xf>
    <xf numFmtId="0" fontId="8" fillId="9" borderId="5" xfId="16" applyFont="1" applyFill="1" applyAlignment="1">
      <alignment horizontal="center" vertical="center" wrapText="1"/>
    </xf>
    <xf numFmtId="0" fontId="8" fillId="9" borderId="52" xfId="16" applyFont="1" applyFill="1" applyBorder="1" applyAlignment="1">
      <alignment horizontal="center" vertical="center" wrapText="1"/>
    </xf>
    <xf numFmtId="14" fontId="8" fillId="9" borderId="7" xfId="16" applyNumberFormat="1" applyFont="1" applyFill="1" applyBorder="1" applyAlignment="1">
      <alignment horizontal="center" vertical="center" wrapText="1"/>
    </xf>
    <xf numFmtId="0" fontId="11" fillId="0" borderId="8" xfId="16" applyFont="1" applyBorder="1" applyAlignment="1">
      <alignment horizontal="center" vertical="center"/>
    </xf>
    <xf numFmtId="0" fontId="11" fillId="0" borderId="11" xfId="16" applyFont="1" applyBorder="1" applyAlignment="1">
      <alignment horizontal="center" vertical="center"/>
    </xf>
    <xf numFmtId="0" fontId="11" fillId="0" borderId="40" xfId="16" applyFont="1" applyBorder="1" applyAlignment="1">
      <alignment horizontal="center" vertical="center"/>
    </xf>
    <xf numFmtId="0" fontId="11" fillId="0" borderId="13" xfId="16" applyFont="1" applyBorder="1" applyAlignment="1">
      <alignment horizontal="center" vertical="center"/>
    </xf>
    <xf numFmtId="0" fontId="6" fillId="0" borderId="46" xfId="16" applyFont="1" applyBorder="1" applyAlignment="1">
      <alignment horizontal="center" vertical="center"/>
    </xf>
    <xf numFmtId="0" fontId="6" fillId="0" borderId="48" xfId="16" applyFont="1" applyBorder="1" applyAlignment="1">
      <alignment horizontal="center" vertical="center"/>
    </xf>
    <xf numFmtId="0" fontId="6" fillId="0" borderId="44" xfId="16" applyFont="1" applyBorder="1" applyAlignment="1">
      <alignment horizontal="center" vertical="center" wrapText="1"/>
    </xf>
    <xf numFmtId="0" fontId="6" fillId="0" borderId="45" xfId="16" applyFont="1" applyBorder="1" applyAlignment="1">
      <alignment horizontal="center" vertical="center" wrapText="1"/>
    </xf>
    <xf numFmtId="0" fontId="6" fillId="0" borderId="46" xfId="16" applyFont="1" applyBorder="1" applyAlignment="1">
      <alignment horizontal="center" vertical="center" wrapText="1"/>
    </xf>
    <xf numFmtId="0" fontId="6" fillId="0" borderId="47" xfId="16" applyFont="1" applyBorder="1" applyAlignment="1">
      <alignment horizontal="center" vertical="center" wrapText="1"/>
    </xf>
    <xf numFmtId="0" fontId="6" fillId="0" borderId="28" xfId="16" applyFont="1" applyBorder="1" applyAlignment="1">
      <alignment horizontal="center" vertical="center" wrapText="1"/>
    </xf>
    <xf numFmtId="0" fontId="6" fillId="0" borderId="48" xfId="16" applyFont="1" applyBorder="1" applyAlignment="1">
      <alignment horizontal="center" vertical="center" wrapText="1"/>
    </xf>
    <xf numFmtId="0" fontId="6" fillId="0" borderId="41" xfId="16" applyFont="1" applyBorder="1" applyAlignment="1">
      <alignment horizontal="center" vertical="center"/>
    </xf>
    <xf numFmtId="0" fontId="6" fillId="0" borderId="43" xfId="16" applyFont="1" applyBorder="1" applyAlignment="1">
      <alignment horizontal="center" vertical="center"/>
    </xf>
    <xf numFmtId="0" fontId="6" fillId="0" borderId="39" xfId="16" applyFont="1" applyBorder="1" applyAlignment="1">
      <alignment horizontal="center" vertical="center" wrapText="1"/>
    </xf>
    <xf numFmtId="0" fontId="6" fillId="0" borderId="26" xfId="16" applyFont="1" applyBorder="1" applyAlignment="1">
      <alignment horizontal="center" vertical="center" wrapText="1"/>
    </xf>
    <xf numFmtId="0" fontId="6" fillId="0" borderId="41" xfId="16" applyFont="1" applyBorder="1" applyAlignment="1">
      <alignment horizontal="center" vertical="center" wrapText="1"/>
    </xf>
    <xf numFmtId="0" fontId="6" fillId="0" borderId="49" xfId="16" applyFont="1" applyBorder="1" applyAlignment="1">
      <alignment horizontal="center" vertical="center" wrapText="1"/>
    </xf>
    <xf numFmtId="0" fontId="6" fillId="0" borderId="50" xfId="16" applyFont="1" applyBorder="1" applyAlignment="1">
      <alignment horizontal="center" vertical="center" wrapText="1"/>
    </xf>
    <xf numFmtId="0" fontId="6" fillId="0" borderId="43" xfId="16" applyFont="1" applyBorder="1" applyAlignment="1">
      <alignment horizontal="center" vertical="center" wrapText="1"/>
    </xf>
    <xf numFmtId="0" fontId="8" fillId="9" borderId="7" xfId="16" applyFont="1" applyFill="1" applyBorder="1" applyAlignment="1">
      <alignment horizontal="center" vertical="center" wrapText="1"/>
    </xf>
    <xf numFmtId="0" fontId="8" fillId="9" borderId="23" xfId="16" applyFont="1" applyFill="1" applyBorder="1" applyAlignment="1">
      <alignment horizontal="center" vertical="center" wrapText="1"/>
    </xf>
    <xf numFmtId="0" fontId="0" fillId="0" borderId="0" xfId="0" applyAlignment="1" applyProtection="1">
      <alignment horizontal="left" vertical="center"/>
      <protection locked="0"/>
    </xf>
    <xf numFmtId="0" fontId="0" fillId="0" borderId="16" xfId="0" applyBorder="1" applyAlignment="1" applyProtection="1">
      <alignment horizontal="left" vertical="center" wrapText="1"/>
      <protection hidden="1"/>
    </xf>
    <xf numFmtId="0" fontId="0" fillId="0" borderId="24" xfId="0" applyBorder="1" applyAlignment="1" applyProtection="1">
      <alignment horizontal="left" vertical="center" wrapText="1"/>
      <protection hidden="1"/>
    </xf>
    <xf numFmtId="0" fontId="0" fillId="0" borderId="17" xfId="0" applyBorder="1" applyAlignment="1" applyProtection="1">
      <alignment horizontal="left" vertical="center" wrapText="1"/>
      <protection hidden="1"/>
    </xf>
    <xf numFmtId="0" fontId="6" fillId="0" borderId="1" xfId="0" applyFont="1" applyBorder="1" applyAlignment="1">
      <alignment horizontal="center" vertical="center" wrapText="1"/>
    </xf>
    <xf numFmtId="0" fontId="5" fillId="0" borderId="3" xfId="0" applyFont="1" applyBorder="1"/>
    <xf numFmtId="0" fontId="5" fillId="0" borderId="4" xfId="0" applyFont="1" applyBorder="1"/>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15" fillId="5" borderId="16" xfId="0" applyFont="1" applyFill="1" applyBorder="1" applyAlignment="1">
      <alignment horizontal="left" vertical="center"/>
    </xf>
    <xf numFmtId="0" fontId="15" fillId="5" borderId="24" xfId="0" applyFont="1" applyFill="1" applyBorder="1" applyAlignment="1">
      <alignment horizontal="left" vertical="center"/>
    </xf>
    <xf numFmtId="0" fontId="15" fillId="5" borderId="17" xfId="0" applyFont="1" applyFill="1" applyBorder="1" applyAlignment="1">
      <alignment horizontal="left" vertical="center"/>
    </xf>
    <xf numFmtId="0" fontId="5" fillId="0" borderId="7" xfId="18" applyFont="1" applyBorder="1" applyAlignment="1">
      <alignment horizontal="left" vertical="center" wrapText="1"/>
    </xf>
    <xf numFmtId="0" fontId="5" fillId="0" borderId="7" xfId="18" applyFont="1" applyBorder="1" applyAlignment="1">
      <alignment horizontal="center" vertical="center" wrapText="1"/>
    </xf>
    <xf numFmtId="0" fontId="5" fillId="0" borderId="7" xfId="17" applyFont="1" applyBorder="1" applyAlignment="1">
      <alignment horizontal="left" vertical="center" wrapText="1"/>
    </xf>
    <xf numFmtId="14" fontId="5" fillId="0" borderId="7" xfId="17" applyNumberFormat="1" applyFont="1" applyBorder="1" applyAlignment="1">
      <alignment horizontal="center" vertical="center" wrapText="1"/>
    </xf>
  </cellXfs>
  <cellStyles count="19">
    <cellStyle name="Millares [0] 2" xfId="10" xr:uid="{6C8FE488-48AE-4EF2-8796-6016484E0BC8}"/>
    <cellStyle name="Millares [0] 3" xfId="15" xr:uid="{BF002481-553F-4333-879A-B6E5621667AF}"/>
    <cellStyle name="Moneda" xfId="6" builtinId="4"/>
    <cellStyle name="Moneda [0]" xfId="2" builtinId="7"/>
    <cellStyle name="Moneda [0] 2" xfId="3" xr:uid="{C2F65B6C-BEA5-4850-BC86-F0A9354D1DE6}"/>
    <cellStyle name="Moneda [0] 2 2" xfId="14" xr:uid="{348B0FAD-547F-443A-8166-E56F6B6A74F1}"/>
    <cellStyle name="Moneda [0] 3" xfId="13" xr:uid="{0FBFA049-01E9-4A38-895E-89E4D0EB0D79}"/>
    <cellStyle name="Moneda 2" xfId="11" xr:uid="{FE2A8119-0F7D-4FF5-912A-FDAB2816449C}"/>
    <cellStyle name="Normal" xfId="0" builtinId="0"/>
    <cellStyle name="Normal 2" xfId="1" xr:uid="{0ADDFEF7-95BF-458D-98B3-4F15DBA1AA8C}"/>
    <cellStyle name="Normal 2 2" xfId="8" xr:uid="{64B263B4-60D1-455B-88E3-1F6604C4330E}"/>
    <cellStyle name="Normal 2 3" xfId="17" xr:uid="{E3CE1783-877C-4ADC-940C-F90C45FC4172}"/>
    <cellStyle name="Normal 3" xfId="4" xr:uid="{74A41628-8557-4C51-8D67-CFF761C7AD15}"/>
    <cellStyle name="Normal 4" xfId="7" xr:uid="{9E9299A9-E4C1-4B0C-BA22-23B06D03D9C3}"/>
    <cellStyle name="Normal 5" xfId="12" xr:uid="{4644383E-34D6-46C5-B957-C6E185CCBC77}"/>
    <cellStyle name="Normal 6" xfId="16" xr:uid="{3D391BF1-22DE-418A-A623-2052C675269C}"/>
    <cellStyle name="Normal 7" xfId="18" xr:uid="{23304BBF-137C-4080-84A3-91A103395B37}"/>
    <cellStyle name="Porcentaje 2" xfId="5" xr:uid="{1DFAA4E1-BC1A-4050-9FBC-40BE36D6E925}"/>
    <cellStyle name="Porcentaje 3" xfId="9" xr:uid="{60885668-4327-4B3F-AEB8-1AEBF44BA276}"/>
  </cellStyles>
  <dxfs count="5">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s>
  <tableStyles count="0" defaultTableStyle="TableStyleMedium2" defaultPivotStyle="PivotStyleLight16"/>
  <colors>
    <mruColors>
      <color rgb="FFFF00FF"/>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customschemas.google.com/relationships/workbookmetadata" Target="metadata"/><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600075</xdr:colOff>
      <xdr:row>1</xdr:row>
      <xdr:rowOff>19050</xdr:rowOff>
    </xdr:from>
    <xdr:to>
      <xdr:col>1</xdr:col>
      <xdr:colOff>1400175</xdr:colOff>
      <xdr:row>4</xdr:row>
      <xdr:rowOff>179214</xdr:rowOff>
    </xdr:to>
    <xdr:pic>
      <xdr:nvPicPr>
        <xdr:cNvPr id="4" name="Imagen 3" descr="Imagen que contiene Logotipo&#10;&#10;Descripción generada automáticamente">
          <a:extLst>
            <a:ext uri="{FF2B5EF4-FFF2-40B4-BE49-F238E27FC236}">
              <a16:creationId xmlns:a16="http://schemas.microsoft.com/office/drawing/2014/main" id="{9A729EA9-3A5E-EE8D-63A0-DE9B04066FA4}"/>
            </a:ext>
          </a:extLst>
        </xdr:cNvPr>
        <xdr:cNvPicPr>
          <a:picLocks noChangeAspect="1"/>
        </xdr:cNvPicPr>
      </xdr:nvPicPr>
      <xdr:blipFill>
        <a:blip xmlns:r="http://schemas.openxmlformats.org/officeDocument/2006/relationships" r:embed="rId1"/>
        <a:stretch>
          <a:fillRect/>
        </a:stretch>
      </xdr:blipFill>
      <xdr:spPr>
        <a:xfrm>
          <a:off x="600075" y="209550"/>
          <a:ext cx="800100" cy="731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190500</xdr:rowOff>
    </xdr:from>
    <xdr:to>
      <xdr:col>2</xdr:col>
      <xdr:colOff>100854</xdr:colOff>
      <xdr:row>63</xdr:row>
      <xdr:rowOff>612405</xdr:rowOff>
    </xdr:to>
    <xdr:pic>
      <xdr:nvPicPr>
        <xdr:cNvPr id="2" name="Imagen 1" descr="logo.png">
          <a:extLst>
            <a:ext uri="{FF2B5EF4-FFF2-40B4-BE49-F238E27FC236}">
              <a16:creationId xmlns:a16="http://schemas.microsoft.com/office/drawing/2014/main" id="{56DC879C-1952-46CA-824D-3DC8B24C4A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72554" cy="7933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547689</xdr:colOff>
      <xdr:row>1</xdr:row>
      <xdr:rowOff>11908</xdr:rowOff>
    </xdr:from>
    <xdr:to>
      <xdr:col>1</xdr:col>
      <xdr:colOff>1297782</xdr:colOff>
      <xdr:row>3</xdr:row>
      <xdr:rowOff>221592</xdr:rowOff>
    </xdr:to>
    <xdr:pic>
      <xdr:nvPicPr>
        <xdr:cNvPr id="2" name="Imagen 1" descr="Imagen que contiene Logotipo&#10;&#10;Descripción generada automáticamente">
          <a:extLst>
            <a:ext uri="{FF2B5EF4-FFF2-40B4-BE49-F238E27FC236}">
              <a16:creationId xmlns:a16="http://schemas.microsoft.com/office/drawing/2014/main" id="{4971106C-A0F3-DCFC-2D57-887BB8CD5239}"/>
            </a:ext>
          </a:extLst>
        </xdr:cNvPr>
        <xdr:cNvPicPr>
          <a:picLocks noChangeAspect="1"/>
        </xdr:cNvPicPr>
      </xdr:nvPicPr>
      <xdr:blipFill>
        <a:blip xmlns:r="http://schemas.openxmlformats.org/officeDocument/2006/relationships" r:embed="rId1"/>
        <a:stretch>
          <a:fillRect/>
        </a:stretch>
      </xdr:blipFill>
      <xdr:spPr>
        <a:xfrm>
          <a:off x="916783" y="95252"/>
          <a:ext cx="750093" cy="6859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190500</xdr:rowOff>
    </xdr:from>
    <xdr:to>
      <xdr:col>2</xdr:col>
      <xdr:colOff>100854</xdr:colOff>
      <xdr:row>107</xdr:row>
      <xdr:rowOff>612405</xdr:rowOff>
    </xdr:to>
    <xdr:pic>
      <xdr:nvPicPr>
        <xdr:cNvPr id="2" name="Imagen 1" descr="logo.png">
          <a:extLst>
            <a:ext uri="{FF2B5EF4-FFF2-40B4-BE49-F238E27FC236}">
              <a16:creationId xmlns:a16="http://schemas.microsoft.com/office/drawing/2014/main" id="{D94A68CA-C8A5-4DED-9B5E-4341711C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72554" cy="7933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190500</xdr:rowOff>
    </xdr:from>
    <xdr:to>
      <xdr:col>2</xdr:col>
      <xdr:colOff>100854</xdr:colOff>
      <xdr:row>141</xdr:row>
      <xdr:rowOff>612405</xdr:rowOff>
    </xdr:to>
    <xdr:pic>
      <xdr:nvPicPr>
        <xdr:cNvPr id="2" name="Imagen 1" descr="logo.png">
          <a:extLst>
            <a:ext uri="{FF2B5EF4-FFF2-40B4-BE49-F238E27FC236}">
              <a16:creationId xmlns:a16="http://schemas.microsoft.com/office/drawing/2014/main" id="{92F1C43E-6625-4FA9-9C4D-762BB4985B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72554" cy="7933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190500</xdr:rowOff>
    </xdr:from>
    <xdr:to>
      <xdr:col>2</xdr:col>
      <xdr:colOff>100854</xdr:colOff>
      <xdr:row>4</xdr:row>
      <xdr:rowOff>79005</xdr:rowOff>
    </xdr:to>
    <xdr:pic>
      <xdr:nvPicPr>
        <xdr:cNvPr id="2" name="Imagen 1" descr="logo.png">
          <a:extLst>
            <a:ext uri="{FF2B5EF4-FFF2-40B4-BE49-F238E27FC236}">
              <a16:creationId xmlns:a16="http://schemas.microsoft.com/office/drawing/2014/main" id="{5BE4D431-BE8F-4D1C-ABBA-F7BB73EE6B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00"/>
          <a:ext cx="2272554" cy="7933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228599</xdr:colOff>
      <xdr:row>0</xdr:row>
      <xdr:rowOff>95250</xdr:rowOff>
    </xdr:from>
    <xdr:to>
      <xdr:col>0</xdr:col>
      <xdr:colOff>2124074</xdr:colOff>
      <xdr:row>3</xdr:row>
      <xdr:rowOff>152400</xdr:rowOff>
    </xdr:to>
    <xdr:pic>
      <xdr:nvPicPr>
        <xdr:cNvPr id="2" name="Imagen 1">
          <a:extLst>
            <a:ext uri="{FF2B5EF4-FFF2-40B4-BE49-F238E27FC236}">
              <a16:creationId xmlns:a16="http://schemas.microsoft.com/office/drawing/2014/main" id="{E538D217-8A3C-4221-B92B-08BAD38452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599" y="95250"/>
          <a:ext cx="1895475" cy="628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ulian.Mendez\AppData\Local\Microsoft\Windows\INetCache\Content.Outlook\UEWMM2E6\DIES-FR07_Proyecto_PAIA_%202024%2023-01-24.xlsx" TargetMode="External"/><Relationship Id="rId1" Type="http://schemas.openxmlformats.org/officeDocument/2006/relationships/externalLinkPath" Target="file:///C:\Users\Julian.Mendez\AppData\Local\Microsoft\Windows\INetCache\Content.Outlook\UEWMM2E6\DIES-FR07_Proyecto_PAIA_%202024%2023-01-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eadres-my.sharepoint.com/personal/alvaro_serrano_adres_gov_co/Documents/Archivos%20de%20chat%20de%20Microsoft%20Teams/DIES-FR07_Formato_PAIA_V06%202024.xlsx" TargetMode="External"/><Relationship Id="rId1" Type="http://schemas.openxmlformats.org/officeDocument/2006/relationships/externalLinkPath" Target="/personal/alvaro_serrano_adres_gov_co/Documents/Archivos%20de%20chat%20de%20Microsoft%20Teams/DIES-FR07_Formato_PAIA_V06%20202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Julian.Mendez\AppData\Local\Microsoft\Windows\INetCache\Content.Outlook\UEWMM2E6\DIES-FR07_Proyecto_PAIA_%202024%2023-01-24%20OCI.xlsx" TargetMode="External"/><Relationship Id="rId1" Type="http://schemas.openxmlformats.org/officeDocument/2006/relationships/externalLinkPath" Target="file:///C:\Users\Julian.Mendez\AppData\Local\Microsoft\Windows\INetCache\Content.Outlook\UEWMM2E6\DIES-FR07_Proyecto_PAIA_%202024%2023-01-24%20OC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adres.sharepoint.com/personal/eliana_rodriguez_adres_gov_co/Documents/2022/DIES/An&#225;lisis%20de%20fun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unciones"/>
      <sheetName val="Plan de Accion Anual - PAIA"/>
      <sheetName val="Hoja1"/>
      <sheetName val="Diccionario de datos"/>
      <sheetName val="Listas"/>
      <sheetName val="Funciones por Dependencia"/>
    </sheetNames>
    <sheetDataSet>
      <sheetData sheetId="0"/>
      <sheetData sheetId="1"/>
      <sheetData sheetId="2"/>
      <sheetData sheetId="3"/>
      <sheetData sheetId="4">
        <row r="2">
          <cell r="A2" t="str">
            <v>Desarrollo Organizacional</v>
          </cell>
          <cell r="H2" t="str">
            <v>Gestión del Riesgo de Corrupción – Mapa de Riesgos de Corrupción</v>
          </cell>
        </row>
        <row r="3">
          <cell r="A3" t="str">
            <v>Gestión Misional</v>
          </cell>
          <cell r="H3" t="str">
            <v>Racionalización de trámites</v>
          </cell>
        </row>
        <row r="4">
          <cell r="A4" t="str">
            <v>Grupos de Valor</v>
          </cell>
          <cell r="H4" t="str">
            <v>Rendición de cuentas</v>
          </cell>
        </row>
        <row r="5">
          <cell r="H5" t="str">
            <v>Mecanismos para mejorar la atención al ciudadano</v>
          </cell>
        </row>
        <row r="6">
          <cell r="H6" t="str">
            <v>Mecanismos para la transparencia y acceso a la Información</v>
          </cell>
        </row>
        <row r="7">
          <cell r="H7" t="str">
            <v>Iniciativas adicionales que permitan fortalecer su estrategia de lucha contra la corrupción</v>
          </cell>
        </row>
        <row r="8">
          <cell r="H8" t="str">
            <v>No aplica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unciones"/>
      <sheetName val="Plan de Accion Anual - PAIA"/>
      <sheetName val="Diccionario de datos"/>
      <sheetName val="Listas"/>
      <sheetName val="Funciones por Dependencia"/>
    </sheetNames>
    <sheetDataSet>
      <sheetData sheetId="0"/>
      <sheetData sheetId="1"/>
      <sheetData sheetId="2"/>
      <sheetData sheetId="3">
        <row r="2">
          <cell r="A2" t="str">
            <v>Desarrollo Organizacional</v>
          </cell>
          <cell r="H2" t="str">
            <v>Gestión del Riesgo de Corrupción – Mapa de Riesgos de Corrupción</v>
          </cell>
        </row>
        <row r="3">
          <cell r="A3" t="str">
            <v>Gestión Misional</v>
          </cell>
          <cell r="H3" t="str">
            <v>Racionalización de trámites</v>
          </cell>
        </row>
        <row r="4">
          <cell r="A4" t="str">
            <v>Grupos de Valor</v>
          </cell>
          <cell r="H4" t="str">
            <v>Rendición de cuentas</v>
          </cell>
        </row>
        <row r="5">
          <cell r="A5"/>
          <cell r="H5" t="str">
            <v>Mecanismos para mejorar la atención al ciudadano</v>
          </cell>
        </row>
        <row r="6">
          <cell r="H6" t="str">
            <v>Mecanismos para la transparencia y acceso a la Información</v>
          </cell>
        </row>
        <row r="7">
          <cell r="H7" t="str">
            <v>Iniciativas adicionales que permitan fortalecer su estrategia de lucha contra la corrupción</v>
          </cell>
        </row>
        <row r="8">
          <cell r="H8" t="str">
            <v>No aplica</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unciones"/>
      <sheetName val="Plan de Accion Anual - PAIA"/>
      <sheetName val="Hoja1"/>
      <sheetName val="Diccionario de datos"/>
      <sheetName val="Listas"/>
      <sheetName val="Funciones por Dependencia"/>
    </sheetNames>
    <sheetDataSet>
      <sheetData sheetId="0" refreshError="1"/>
      <sheetData sheetId="1"/>
      <sheetData sheetId="2" refreshError="1"/>
      <sheetData sheetId="3" refreshError="1"/>
      <sheetData sheetId="4">
        <row r="2">
          <cell r="A2" t="str">
            <v>Desarrollo Organizacional</v>
          </cell>
          <cell r="H2" t="str">
            <v>Gestión del Riesgo de Corrupción – Mapa de Riesgos de Corrupción</v>
          </cell>
        </row>
        <row r="3">
          <cell r="A3" t="str">
            <v>Gestión Misional</v>
          </cell>
          <cell r="H3" t="str">
            <v>Racionalización de trámites</v>
          </cell>
        </row>
        <row r="4">
          <cell r="A4" t="str">
            <v>Grupos de Valor</v>
          </cell>
          <cell r="H4" t="str">
            <v>Rendición de cuentas</v>
          </cell>
        </row>
        <row r="5">
          <cell r="H5" t="str">
            <v>Mecanismos para mejorar la atención al ciudadano</v>
          </cell>
        </row>
        <row r="6">
          <cell r="H6" t="str">
            <v>Mecanismos para la transparencia y acceso a la Información</v>
          </cell>
        </row>
        <row r="7">
          <cell r="H7" t="str">
            <v>Iniciativas adicionales que permitan fortalecer su estrategia de lucha contra la corrupción</v>
          </cell>
        </row>
        <row r="8">
          <cell r="H8" t="str">
            <v>No aplica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funciones"/>
      <sheetName val="Hoja2"/>
    </sheetNames>
    <sheetDataSet>
      <sheetData sheetId="0"/>
      <sheetData sheetId="1">
        <row r="2">
          <cell r="B2" t="str">
            <v>Dirección Administrativa y Financiera</v>
          </cell>
          <cell r="C2" t="str">
            <v>1. Asistir al Director General de la ADRES en la determinación de las políticas, objetivos y estrategias relacionadas con la administración de la Entidad</v>
          </cell>
          <cell r="D2" t="str">
            <v>2. Dirigir la ejecución de los programas y actividades relacionadas con los asuntos, financieros, contables, gestión del talento humano, contratación pública, servicios administrativos, gestión documental, correspondencia y notificaciones de la Entidad,</v>
          </cell>
          <cell r="E2" t="str">
            <v>3. Implementar la política de empleo público e impartir los lineamientos para la adecuada administración del talento humano de la ADRES.</v>
          </cell>
          <cell r="F2" t="str">
            <v>4. Dirigir, programar, coordinar y ejecutar las actividades de administración de personal, seguridad industrial y relaciones laborales del personal y realizar los programas de selección, inducción, capacitación y hacer seguimiento al desempeño laboral de tos servidores de acuerdo con las políticas de la Entidad y fas normas legales vigentes establecidas sobre la materia.</v>
          </cell>
          <cell r="G2" t="str">
            <v>5. Dirigir y coordinar los estudios técnicos requeridos para modificar la estructura interna y la planta de personal de la ADRES</v>
          </cell>
          <cell r="H2" t="str">
            <v>6. Mantener actualizado el manual de funciones, requisitos y competencias de la ADRES</v>
          </cell>
          <cell r="I2" t="str">
            <v>7. Preparar y presentar en coordinación con la Dirección de Gestión de los Recursos Financieros de Salud y la Oficina Asesora de Planeación y Control de Riesgos, el Anteproyecto Anual de Presupuesto de los recursos propios para el funcionamiento de la entidad, de acuerdo con las directrices que imparta el Ministerio de Hacienda y Crédito Público, el Departamento Nacional de Planeación y el Director General de la ADRES</v>
          </cell>
          <cell r="J2" t="str">
            <v>8. Elaborar y presentar el Programa Anual de Caja (PAC) de los recursos propios del funcionamiento de la entidad, de acuerdo con las normas legales vigentes y las políticas establecidas por el Ministerio de Hacienda y Crédito Público y solicitar el PAC mensual.</v>
          </cell>
          <cell r="K2" t="str">
            <v>9. Distribuir el presupuesto de funcionamiento; coordinar y controlar la elaboración y trámite de las solicitudes de adición, modificación y traslados presupuestales; controlar la ejecución del presupuesto, y efectuar los trámites presupuestales requeridos para la ejecución de los recursos de funcionamiento de la Entidad, de conformidad con la normativa vigente.</v>
          </cell>
          <cell r="L2" t="str">
            <v>10. Llevar la contabilidad general de acuerdo con normas legales; elaborar los estados financieros de los recursos propios del funcionamiento de la Entidad; y elaborar la rendición de la cuenta anual con destino a las entidades competentes, de acuerdo con los lineamientos impartidos por dichas entidades,</v>
          </cell>
          <cell r="M2" t="str">
            <v>11. Administrar y controlar el manejo de las cuentas bancarias y caja menor que se creen en la Entidad para el manejo de los recursos de funcionamiento.</v>
          </cell>
          <cell r="N2" t="str">
            <v>12. Responder por la presentación oportuna de las declaraciones sobre información tributaria que solicite la Dirección de impuestos y Aduanas Nacionales ¿¿¿ DIAN sobre los recursos propios de funcionamiento de la Entidad*</v>
          </cell>
          <cell r="O2" t="str">
            <v>13. Elaborar los informes de ejecución presupuestal, financiera y contable requeridos por la ADRES, por la Contaduría General la Nación, por el Ministerio de Salud y Protección Social, por el Ministerio de Hacienda y Crédito Público y por los organismos de control</v>
          </cell>
          <cell r="P2" t="str">
            <v>14. Diseñar, proponer y desarrollar las estrategias, políticas y procedimientos que permitan la unidad de criterios para el suministro de la información y atención a los ciudadanos, así como la ejecución y control de los planes, programas, proyectos, procesos servicios y actividades en materia de atención al usuario y servicio al ciudadano.</v>
          </cell>
          <cell r="Q2" t="str">
            <v>15. Realizar seguimiento, ejercer control y llevar registro de las peticiones, quejas, denuncias, reclamos y sugerencias que le formulen a la entidad, realizándolos requerimientos que sean necesarios para garantizar el cumplimiento que regulan la materia y el respeto de los derechos que sobre el particular le asisten a los ciudadanos.</v>
          </cell>
          <cell r="R2" t="str">
            <v>16. Ejecutar y supervisar los procedimientos de adquisición, almacenamiento, custodia, mantenimiento y distribución de los bienes y servicios necesarios para el buen funcionamiento de la Entidad.</v>
          </cell>
          <cell r="S2" t="str">
            <v>17. Dirigir, elaborar y realizar el seguimiento a la ejecución de los planes de contratación y de adquisición de bienes y servicios, así como elaborar los contratos y su correspondiente liquidación de manera articulada con los instrumentos de planeación y presupuesto.</v>
          </cell>
          <cell r="T2" t="str">
            <v>18. Desarrollar y administrar los servicios y operaciones administrativas de servicios generales, almacén e inventarios de la Entidad</v>
          </cell>
          <cell r="U2" t="str">
            <v>19. Garantizar el aseguramiento y protección los bienes patrimoniales de la Entidad,</v>
          </cell>
          <cell r="V2" t="str">
            <v>20. Hacer seguimiento a la ejecución del Plan Anual de Adquisiciones, informando sus resultados para el ajuste o toma de acciones requeridas.</v>
          </cell>
          <cell r="W2" t="str">
            <v>21. Coordinar la prestación de los servicios de apoyo logístico a las diferentes dependencias de la Entidad.</v>
          </cell>
          <cell r="X2" t="str">
            <v>22. Realizar el inventario de bienes inmuebles, muebles y vehículos, y mantenerlo actualizado.</v>
          </cell>
          <cell r="Y2" t="str">
            <v>23. Definir y ejecutar el programa de gestión documental, archivo y correspondencia de acuerdo con la normatividad vigente en la materia.</v>
          </cell>
          <cell r="Z2" t="str">
            <v>24. Coordinar la función disciplinaria y aplicar el procedimiento con sujeción a lo establecido en la Ley 734 de 2002 0 las normas que la modifiquen o sustituyan.</v>
          </cell>
          <cell r="AA2" t="str">
            <v>25. Apoyar el desarrollo y sostenimiento del Sistema Integrado de Gestión Institucional.</v>
          </cell>
          <cell r="AB2" t="str">
            <v>26. Las demás que se le asignen y que correspondan a la naturaleza de la dependencia.</v>
          </cell>
        </row>
        <row r="3">
          <cell r="B3" t="str">
            <v>Dirección de Gestión de los Recursos Financieros de Salud</v>
          </cell>
          <cell r="C3" t="str">
            <v>1. Asistir al Director General en la determinación de las políticas, objetivos y estrategias relacionadas con la administración de los recursos financieros del SGSSS conforme a lo previsto en los artículos 66 y 67 de la Ley 1753 de 2015 y las normas que la modifiquen, adicionen o sustituyan.</v>
          </cell>
          <cell r="D3" t="str">
            <v>2. Planear, ejecutar y controlar las políticas, planes, programas y demás acciones relacionadas con la gestión y las operaciones presupuestales, contables y de tesorería de los recursos financieros del SGSSS, conforme a lo previsto en los artículos 66 y 67 de la Ley 1753 de 2015 y las normas que la modifiquen, adicionen o sustituyan.</v>
          </cell>
          <cell r="E3" t="str">
            <v>3. Elaborar y consolidar, bajo las directrices del Ministerio de Salud y Protección Social y en coordinación con las demás dependencias de la Entidad, el anteproyecto y proyecto anual de presupuesto de la Administradora de los Recursos del Sistema General de Seguridad Social en Salud ¿¿¿ ADRES en lo relacionado con los recursos en administración, así como la programación presupuestal de los mismos para aprobación de la Junta Directiva.</v>
          </cell>
          <cell r="F3" t="str">
            <v>4. Elaborar y ejecutar, en coordinación con las demás dependencias de la Entidad, el Programa Anual Mensualizado de Caja PAC, de los recursos en administración.</v>
          </cell>
          <cell r="G3" t="str">
            <v>5. Registrar y hacer seguimiento a la ejecución del presupuesto de ingresos y gastos de los recursos en administración.</v>
          </cell>
          <cell r="H3" t="str">
            <v>6. Preparar la sustentación de las modificaciones presupuestales de los recursos en administración*</v>
          </cell>
          <cell r="I3" t="str">
            <v>7. Proponer e implementar las directrices, instrucciones, conceptos y manuales técnicos para efectuar el recaudo, pago y giro de los recursos previstos en los artículos 66 y 67 de la Ley 1753 de 2015 y las normas que la modifiquen, adicionen o sustituyan.</v>
          </cell>
          <cell r="J3" t="str">
            <v>8. Efectuar el recaudo y el control de las fuentes de los recursos previstos en los artículos 66 y 67 de la Ley 1753 de 2015 y las normas que la modifiquen adicionen o sustituyan, de acuerdo con las directrices, instrucciones, conceptos y mecanismos establecidos para tal fin.</v>
          </cell>
          <cell r="K3" t="str">
            <v>9 Administrar, directamente o a través de fiducia pública o cualquier otro mecanismo financiero de administración de recursos, el portafolio de inversiones con criterios de seguridad, liquidez y rentabilidad, de acuerdo con las políticas definidas para el efecto.</v>
          </cell>
          <cell r="L3" t="str">
            <v>10. Efectuar el pago y giro de los recursos en administración, resultado del proceso de liquidación y garantías y del proceso de prestaciones excepcionales, a cargo de las dependencias de la Entidad.</v>
          </cell>
          <cell r="M3" t="str">
            <v>11. Ejecutar las operaciones financieras relacionadas con los recursos del FONSAET de acuerdo con lo establecido en la Ley 1438 de 2011, Ley 1608 de 2013 y el Decreto 2651 de 2014 y demás normas que las modifiquen, adicionen o sustituyan y los lineamientos del Ministerio de Salud y Protección Social.</v>
          </cell>
          <cell r="N3" t="str">
            <v>12. Hacer seguimiento a los registros y a los valores identificados, aclarados y reintegrados por la Entidad, en el marco del artículo 3 del Decreto Ley 1281 de 2002</v>
          </cell>
          <cell r="O3" t="str">
            <v>13 Adoptar e implementar los mecanismos de control para el recaudo, pago y giro de los recursos en administración, con el fin de evitar fraudes y pagos indebidos.</v>
          </cell>
          <cell r="P3" t="str">
            <v>14. Llevar la contabilidad y presentar los estados financieros de acuerdo con el Régimen de Contabilidad Pública, efectuar el análisis y presentar los informes establecidos o requeridos, identificando las operaciones propias de los recursos eh administración y los de propiedad de las Entidades Territoriales.</v>
          </cell>
          <cell r="Q3" t="str">
            <v>15. Realizar en coordinación con las demás dependencias, la conciliación mensual de la información financiera de los recursos en administración.</v>
          </cell>
          <cell r="R3" t="str">
            <v>16. Disponer y suministrar la información sobre las operaciones realizadas por la dependencia en los procesos a su cargo* en las condiciones y características establecidas o requeridas por el Ministerio de Salud y Protección Social y los demás organismos de seguimiento y control.</v>
          </cell>
          <cell r="S3" t="str">
            <v>17. Preparar los requerimientos funcionales para la actualización y/o ajustes a los sistemas de información que soportan los procesos a cargo de la dependencia.</v>
          </cell>
          <cell r="T3" t="str">
            <v>18. Presentar la rendición de la cuenta anual de los recursos en administración.</v>
          </cell>
          <cell r="U3" t="str">
            <v>19. Responder por la presentación oportuna de las declaraciones sobre información tributaria que solicite la Dirección de Impuestos y Aduanas Nacionales ¿¿¿ DIAN, sobre los recursos en administración.</v>
          </cell>
          <cell r="V3" t="str">
            <v>20. Atender las peticiones y consultas relacionadas con asuntos de su competencia.</v>
          </cell>
          <cell r="W3" t="str">
            <v>21. Apoyar el desarrollo y sostenimiento del Sistema Integrado de Gestión Institucional.</v>
          </cell>
          <cell r="X3" t="str">
            <v>22. Las demás que se le asignen y que correspondan a la naturaleza de la dependencia.</v>
          </cell>
        </row>
        <row r="4">
          <cell r="B4" t="str">
            <v>Dirección de Gestión de Tecnologías de Información y Comunicaciones</v>
          </cell>
          <cell r="C4" t="str">
            <v>1. Impartir los lineamientos en materia tecnológica para definir políticas, estrategias y prácticas que soporten la gestión de la entidad.</v>
          </cell>
          <cell r="D4" t="str">
            <v>2. Garantizar la aplicación de los estándares, buenas prácticas y principios para el suministro de la información a cargo de la entidad.</v>
          </cell>
          <cell r="E4" t="str">
            <v>3. Preparar el plan institucional estratégico de la entidad en materia de tecnología de la información y comunicaciones.</v>
          </cell>
          <cell r="F4" t="str">
            <v>4. Aplicar los lineamientos y procesos de arquitectura tecnológica del Ministerio de las tecnologías de la Información y las Telecomunicaciones en materia de software, hardware, redes y telecomunicaciones, acorde con los parámetros gubernamentales para su adquisición, operación, soporte especializado y mantenimiento.</v>
          </cell>
          <cell r="G4" t="str">
            <v>5. Gestionar y definir la metodología que la Entidad debe adoptar para la implementación de las mejores prácticas recomendadas por la Biblioteca de Infraestructura de Tecnologías de Información, para el desarrollo de la gestión y construcción de sistemas de información en la Entidad</v>
          </cell>
          <cell r="H4" t="str">
            <v>6. Gestionar los requerimientos de sistemas de información que presenten las diferentes dependencias de la Entidad, de acuerdo a la metodología establecida desde el planteamiento funcional de requerimientos hasta la definición de estándares de datos y buenas prácticas de desarrollo de software.</v>
          </cell>
          <cell r="I4" t="str">
            <v>7. Gestionar la operación, disponibilidad, continuidad y prestación de los servicios requeridos para soportar la plataforma tecnológica y de apoyo de la infraestructura de información y comunicaciones en los procesos de la Entidad*</v>
          </cell>
          <cell r="J4" t="str">
            <v>8. Gestionar y administrar la ejecución de los procesos operativos de los diferentes componentes del Sistema de Información de la Entidad y generar estadísticas e informes derivados del análisis de los sistemas de información y su desempeño y operación.</v>
          </cell>
          <cell r="K4" t="str">
            <v>9. Asesorar en la definición de los estándares de datos de los sistemas de información y de seguridad informática de competencia de la Entidad</v>
          </cell>
          <cell r="L4" t="str">
            <v>10. Impartir lineamientos tecnológicos para e! cumplimiento de estándares de seguridad, privacidad, calidad y oportunidad de la información de la Entidad y la interoperabilidad de los sistemas que la soportan, así como el intercambio permanente de información.</v>
          </cell>
          <cell r="M4" t="str">
            <v>11. Apoyar al Ministerio de Salud y Protección Social en la definición del mapa de información sectorial e institucional que permita contar de manera actualizada y completa con los procesos de producción de información del Sector y del Ministerio, en coordinación con las dependencias de la Entidad,</v>
          </cell>
          <cell r="N4" t="str">
            <v>12. Promover aplicaciones, servicios y trámites en línea para el uso de los servidores públicos, ciudadanos y otras entidades, como herramientas para una mejor gestión.</v>
          </cell>
          <cell r="O4" t="str">
            <v>13. Proponer e implementar las políticas de seguridad informática y de la plataforma tecnológica de la Entidad, definiendo los planes de contingencia y supervisando su adecuada y efectiva aplicación,</v>
          </cell>
          <cell r="P4" t="str">
            <v>14. Diseñar estrategias, instrumentos y herramientas con aplicación de tecnologías de la información y las comunicaciones para brindar de manera constante y permanente un buen servicio al ciudadano y a las entidades del Sector.</v>
          </cell>
          <cell r="Q4" t="str">
            <v>15. Gestionar y administrar los procesos de adquisición y actualización del licenciamiento, requerido para el desarrollo de las actividades de la Entidad.</v>
          </cell>
          <cell r="R4" t="str">
            <v>16. Gestionar la operación, disponibilidad, continuidad y prestación de los servicios requeridos para soportar la plataforma tecnológica y de apoyo de la infraestructura de información y comunicaciones en los procesos de 'a Entidad.</v>
          </cell>
          <cell r="S4" t="str">
            <v>17. Supervisar y realizar el seguimiento a los contratos de desarrollo de software, aplicación de metodologías y buenas prácticas, así como la ejecución de mantenimientos y controles de cambio al Sistema de Información.</v>
          </cell>
          <cell r="T4" t="str">
            <v>18. Participar en el seguimiento y evaluación de las políticas, programas e instrumentos relacionados con la información de la entidad.</v>
          </cell>
          <cell r="U4" t="str">
            <v>19. Dirigir y orientar el desarrollo de los contenidos y ambientes virtuales requeridos para et cumplimiento de las funciones y objetivos de la entidad.</v>
          </cell>
          <cell r="V4" t="str">
            <v>20. Apoyar el desarrollo y sostenimiento del Sistema Integrado de Gestión Institucional.</v>
          </cell>
          <cell r="W4" t="str">
            <v>21. Las demás que se le asignen y que correspondan a la naturaleza de la dependencia.</v>
          </cell>
        </row>
        <row r="5">
          <cell r="B5" t="str">
            <v>Dirección de Liquidaciones y Garantías</v>
          </cell>
          <cell r="C5" t="str">
            <v>1. Dirigir el proceso de compensación mediante el cual se reconoce la Unidad de Pago por Capitación-UPC, y el per-cápita de Promoción y Prevención de la Salud a las EPS del Régimen Contributivo.</v>
          </cell>
          <cell r="D5" t="str">
            <v>2. Dirigir el proceso de liquidación y reconocimiento de las prestaciones económicas a los afiliados al régimen contributivo y a los regímenes especiales y exceptuados con ingresos adicionales.</v>
          </cell>
          <cell r="E5" t="str">
            <v>3. Dirigir el proceso de liquidación y reconocimiento de la Unidad de Pago por Capitación-UPC del Régimen Subsidiado.</v>
          </cell>
          <cell r="F5" t="str">
            <v>4. Adoptar las metodologías e impartir los lineamientos para adelantar las auditorías a los procesos de compensación, liquidación y reconocimiento de las prestaciones económicas y de liquidación y reconocimiento de la Unidad de Pago por Capitación-UPC del Régimen Subsidiado.</v>
          </cell>
          <cell r="G5" t="str">
            <v>5. Impartir las directrices para la ejecución de las acciones, operaciones y mecanismos dirigidos al desarrollo de los mecanismos previstos en el artículo 41 del Decreto Ley 4107 de 2011, de acuerdo con lo establecido en la normativa vigente.</v>
          </cell>
          <cell r="H5" t="str">
            <v>6. Proponer e implementar las directrices, instrucciones, conceptos y manuales técnicos para efectuar los procesos a cargo de la Dirección de Liquidación y de Garantías y de las Subdirecciones de esta dependencia.</v>
          </cell>
          <cell r="I5" t="str">
            <v>7. Disponer y suministrar la información sobre las operaciones realizadas por la dependencia en los procesos a su cargo, en las condiciones y características establecidas o requeridas por el Ministerio de Salud y Protección Social y los demás organismos de seguimiento y control.</v>
          </cell>
          <cell r="J5" t="str">
            <v>8. Presentar los requerimientos funcionales para la actualización o ajustes a los sistemas de información que soportan los procesos a cargo de la dependencia.</v>
          </cell>
          <cell r="K5" t="str">
            <v>9. Atender las peticiones y consultas relacionadas con asuntos de su competencia.</v>
          </cell>
          <cell r="L5" t="str">
            <v>10. Apoyar el desarrollo y sostenimiento del Sistema Integrado de Gestión Institucional.</v>
          </cell>
          <cell r="M5" t="str">
            <v>11. Las demás que se le asignen y que correspondan a la naturaleza de la dependencia.</v>
          </cell>
        </row>
        <row r="6">
          <cell r="B6" t="str">
            <v>Dirección de Otras Prestaciones</v>
          </cell>
          <cell r="C6" t="str">
            <v>1. Planear, hacer seguimiento, controlar y verificar el proceso de liquidación y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v>
          </cell>
          <cell r="D6" t="str">
            <v>2. Proponer e implementar las directrices, instrucciones, conceptos y manuales técnicos para adelantar el proceso de liquidación,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v>
          </cell>
          <cell r="E6" t="str">
            <v>3. Certificar la viabilidad del reconocimiento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terroristas.</v>
          </cell>
          <cell r="F6" t="str">
            <v>4. Consolidar la información de los anexos técnicos remitidos por tas entidades beneficiarias del reconocimiento y pago de otras prestaciones, relacionadas con los valores a girar a proveedores e instituciones prestadoras de servicios de salud y reportar lo pertinente a la Dirección de Gestión de los Recursos Financieros de Salud.</v>
          </cell>
          <cell r="G6" t="str">
            <v>5. Hacer seguimiento y analizar el comportamiento de los ingresos y gastos, y en general, de los recursos involucrados en los procesos y contratos que se adelanten en desarrollo del proceso de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terroristas.</v>
          </cell>
          <cell r="H6" t="str">
            <v>6. Prestar a la Oficina Asesora Jurídica el apoyo técnico requerido para adelantar la defensa de los intereses del Estado en los procesos judiciales y demás reclamaciones que se adelanten en el marco de las competencias de la dependencia.</v>
          </cell>
          <cell r="I6" t="str">
            <v>7. Adoptar las metodologías e impartir los lineamientos para adelantar las auditorías al proceso de liquidación,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v>
          </cell>
          <cell r="J6" t="str">
            <v>8. Adelantar la supervisión de los contratos suscritos para adelantar la auditoría integral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v>
          </cell>
          <cell r="K6" t="str">
            <v>9. Realizar, en coordinación con la Dirección de Gestión de los Recursos Financieros de Salud, el análisis y la conciliación de la información sobre las operaciones a cargo de la dependencia.</v>
          </cell>
          <cell r="L6" t="str">
            <v>10. Presentar los requerimientos funcionales para la actualización o ajustes a los sistemas de información que soportan los procesos a cargo de la dependencia.</v>
          </cell>
          <cell r="M6" t="str">
            <v>11. Disponer y suministrar la información sobre las operaciones realizadas por la dependencia en los procesos a su cargo, en las condiciones y características establecidas o requeridas por el Ministerio de Salud y Protección Social y los demás organismos de seguimiento y control.</v>
          </cell>
          <cell r="N6" t="str">
            <v>12. Atender las peticiones y consultas relacionadas con asuntos de su competencia.</v>
          </cell>
          <cell r="O6" t="str">
            <v>13. Apoyar el desarrollo y sostenimiento del Sistema Integrado de Gestión Institucional.</v>
          </cell>
          <cell r="P6" t="str">
            <v>14. Las demás que se le asignen y que correspondan a la naturaleza de la dependencia.</v>
          </cell>
        </row>
        <row r="7">
          <cell r="B7" t="str">
            <v>Oficina Asesora de Planeación y Control de Riesgos</v>
          </cell>
          <cell r="C7" t="str">
            <v>1 Dirigir, administrar y promover el desarrollo, implementación y sostenibilidad del Sistema Integrado de Planeación y Gestión de la Administradora de los Recursos del Sistema General de Seguridad Social en Salud ¿¿¿ ADRES.</v>
          </cell>
          <cell r="D7" t="str">
            <v>2. Asesorar al Director General y a las demás dependencias en la identificación, lineamientos, formulación, tratamiento y construcción del mapa de riesgos de operación de la Entidad, el cual debe incluir los riesgos de procesos, tecnológicos, legales y de corrupción.</v>
          </cell>
          <cell r="E7" t="str">
            <v>3. Diseñar la metodología para la construcción del mapa de riesgos de operación, partiendo de la identificación de los riesgos de procesos, tecnológicos, legales y de corrupción que puedan generarse en fas diferentes acciones que realiza la Entidad y efectuar su consolidación.</v>
          </cell>
          <cell r="F7" t="str">
            <v>4. Diseñar y aplicar las herramientas que permitan valorar y controlar el riesgo de operación.</v>
          </cell>
          <cell r="G7" t="str">
            <v>5. Asesorar a las dependencias de la Entidad en la identificación y prevención de los riesgos que puedan afectar el logro de sus objetivos,</v>
          </cell>
          <cell r="H7" t="str">
            <v>6. Asesorar al Director General de la ADRES y a las demás dependencias en la formulación, ejecución, seguimiento y evaluación de las políticas, planes, programas y proyectos orientados al cumplimiento de los objetivos institucionales de la Entidad</v>
          </cell>
          <cell r="I7" t="str">
            <v>7. Definir directrices, metodologías, instrumentos y cronogramas para la formulación, ejecución, seguimiento y evaluación de los planes, programas y proyectos de la ADRES.</v>
          </cell>
          <cell r="J7" t="str">
            <v>8. Elaborar, en coordinación con las dependencias de la Entidad, el Plan de Desarrollo Institucional, con sujeción al Plan Nacional de Desarrollo, los planes estratégicos y de acción, el Plan Operativo Anual y Plurianual de Inversiones, los Planes de Desarrollo Administrativo Sectorial y someterlos a aprobación del Director General de la ADRES.</v>
          </cell>
          <cell r="K7" t="str">
            <v>9. Hacer el seguimiento a la ejecución de la política y al cumplimiento de las metas de los planes, programas y proyectos de la Administradora de los Recursos del Sistema General de Seguridad Social en Salud ¿¿¿ ADRES.</v>
          </cell>
          <cell r="L7" t="str">
            <v>10. Preparar, consolidar y presentar, en coordinación con la Dirección Administrativa y Financiera y la Dirección de Gestión de los Recursos Financieros de Salud, el anteproyecto de presupuesto, así como la programación presupuestal plurianual de la Entidad, de acuerdo con las directrices que imparta el Ministerio de Hacienda y Crédito Público, el Departamento Nacional de Planeación y el Director General de la ADRES</v>
          </cell>
          <cell r="M7" t="str">
            <v>11. Establecer, conjuntamente con las dependencias de la ADRES, los indicadores para garantizar el control de gestión a los planes y actividades de la Entidad.</v>
          </cell>
          <cell r="N7" t="str">
            <v>12. Realizar, en coordinación con la Dirección Administrativa y Financiera, el seguimiento a la ejecución presupuestal de la Entidad, gestionar las modificaciones presupuestales a los proyectos de inversión y adelantar el trámite ante el Ministerio de Hacienda y Crédito Público y el Departamento Nacional de Planeación, de conformidad con el estatuto orgánico del Presupuesto y las normas que lo reglamenten.</v>
          </cell>
          <cell r="O7" t="str">
            <v>13. Hacer el seguimiento y evaluación a la gestión institucional, consolidar el informe de resultados y preparar los informes para ser presentados ante las instancias competentes.</v>
          </cell>
          <cell r="P7" t="str">
            <v>14. Estructurar, conjuntamente con las demás dependencias de la ADRES, los informes de gestión y rendición de cuentas a la ciudadanía y someterlos a aprobación del Director General.</v>
          </cell>
          <cell r="Q7" t="str">
            <v>15. Definir criterios para la realización de estudios organizacionales y planes de mejoramiento continuo.</v>
          </cell>
          <cell r="R7" t="str">
            <v>16. Orientar a las dependencias en la implementación del Sistema de Gestión de Calidad.</v>
          </cell>
          <cell r="S7" t="str">
            <v>17. Apoyar el desarrollo y sostenimiento del Sistema Integrado de Gestión Institucional.</v>
          </cell>
          <cell r="T7" t="str">
            <v>18. Diseñar, coordinar y administrar la gestión del riesgo en las diferentes dependencias o procesos de la Entidad con la periodicidad y la oportunidad requeridas.</v>
          </cell>
          <cell r="U7" t="str">
            <v>19. Las demás que se le asignen y que correspondan a la naturaleza de la dependencia.</v>
          </cell>
        </row>
        <row r="8">
          <cell r="B8" t="str">
            <v>Oficina Asesora Jurídica</v>
          </cell>
          <cell r="C8" t="str">
            <v>1. Asesorar al despacho del Director General de la ADRES y a las demás dependencias de la Entidad en los asuntos jurídicos de competencia de la misma.</v>
          </cell>
          <cell r="D8" t="str">
            <v>2. Representar judicial y extrajudicialmente a la ADRES en los procesos judiciales y procedimientos administrativos en los cuales sea parte o tercero interesado, previo otorgamiento de poder o delegación del Director General la ADRES.</v>
          </cell>
          <cell r="E8" t="str">
            <v>3. Ejercer vigilancia sobre la actuación de los abogados externos que excepcionalmente contrate la ADRES para defender sus intereses.</v>
          </cell>
          <cell r="F8" t="str">
            <v>4. Ejercer la facultad del cobro coactivo de conformidad con la normativa vigente sobre la materia,</v>
          </cell>
          <cell r="G8" t="str">
            <v>5. Coordinar y tramitar los recursos, revocatorias directas y en general las actuaciones jurídicas relacionadas con las funciones de la Entidad, que no correspondan a otras dependencias.</v>
          </cell>
          <cell r="H8" t="str">
            <v>6. Dirigir la interpretación y definir los criterios de aplicación de las normas relacionadas con la misión y fa gestión institucional.</v>
          </cell>
          <cell r="I8" t="str">
            <v>7. Estudiar, conceptuar y/o elaborar los proyectos de actos administrativos necesarios para la gestión de la Entidad, coordinar la notificación de los mismos, en los casos en que se requiera, y llevar el registro, numeración y archivo de toda la producción normativa de la Entidad.</v>
          </cell>
          <cell r="J8" t="str">
            <v>8. Atender y resolver las consultas y peticiones de carácter jurídico elevadas a ADRES y por las diferentes dependencias de la Entidad.</v>
          </cell>
          <cell r="K8" t="str">
            <v>9. Atender y resolver las acciones de tutela, de grupo, cumplimiento y populares y demás acciones constitucionales en las que se haga parte o tenga interés la ADRES.</v>
          </cell>
          <cell r="L8" t="str">
            <v>10. Recopilar y mantener actualizada la información de las normas constitucionales, legales y reglamentarias y la jurisprudencia relacionada con las competencias, misión institucional, objetivos y funciones de la ADRES.</v>
          </cell>
          <cell r="M8" t="str">
            <v>11. Establecer estrategias de prevención de daño antijurídico y participar en la definición de los mapas de riesgo jurídicos de la Entidad.</v>
          </cell>
          <cell r="N8" t="str">
            <v>12. Apoyar el desarrollo y sostenimiento del Sistema Integrado de Gestión Institucional.</v>
          </cell>
          <cell r="O8" t="str">
            <v>13. Las demás que se le asignen y que correspondan a la naturaleza de la dependencia.</v>
          </cell>
        </row>
        <row r="9">
          <cell r="B9" t="str">
            <v>Oficina de Control Interno</v>
          </cell>
          <cell r="C9" t="str">
            <v>1. Planear, dirigir y organizar la verificación y evaluación del Sistema de Control Interno de la Administradora de los Recursos del Sistema General de Seguridad Social en Salud ADRES.</v>
          </cell>
          <cell r="D9" t="str">
            <v>2. Verificar que el Sistema de Control Interno esté formalmente establecido dentro de la ADRES y que su ejercicio sea intrínseco al desarrollo de las funciones de todos los cargos, y en particular de aquellos que tengan responsabilidad de mando.</v>
          </cell>
          <cell r="E9" t="str">
            <v>3. Verificar que los controles definidos para los procesos y actividades que desarrolla la ADRES se cumplan por parte de los responsables de su ejecución.</v>
          </cell>
          <cell r="F9" t="str">
            <v>4. Verificar que los controles asociados con todas y cada una de las actividades de la ADRES estén adecuadamente definidos, sean apropiados y se mejoren permanentemente.</v>
          </cell>
          <cell r="G9" t="str">
            <v>5. Velar por el cumplimiento de las leyes, normas, políticas, procedimientos, planes, programas, proyectos y metas de la ADRES y recomendar los ajustes necesarios.</v>
          </cell>
          <cell r="H9" t="str">
            <v>6. Servir de apoyo a los directivos en el proceso de toma de decisiones, para obtener resultados esperados en los sistemas de Control Interno de la entidad.</v>
          </cell>
          <cell r="I9" t="str">
            <v>7. Verificar los procesos relacionados con el manejo de los recursos, bienes y los sistemas de información de la Administradora de los Recursos del Sistema General de Seguridad Social en Salud ¿¿¿ ADRES y recomendar los correctivos que sean necesarios.</v>
          </cell>
          <cell r="J9" t="str">
            <v>8. Fomentar una cultura del autocontrol que contribuya al mejoramiento continuo en el cumplimiento de la misión institucional.</v>
          </cell>
          <cell r="K9" t="str">
            <v>9. Evaluar y verificar la aplicación de los mecanismos de participación ciudadana que diseñe la ADRES en desarrollo del mandato Constitucional y legal,</v>
          </cell>
          <cell r="L9" t="str">
            <v>10. Mantener permanentemente informados a los directivos acerca del estado del control interno dentro de la ADRES, dando cuenta de las debilidades detectadas y de las fallas en su cumplimiento.</v>
          </cell>
          <cell r="M9" t="str">
            <v>11. Verificar que se implementen las medidas de mejora a que haya lugar.</v>
          </cell>
          <cell r="N9" t="str">
            <v>12. Publicar un informe pormenorizado del estado del control interno de la ADRES en la página web, de acuerdo con la Ley 1474 de 201 1 y en las normas que la modifiquen o adicionen.</v>
          </cell>
          <cell r="O9" t="str">
            <v>13. Asesorar y aconsejar a las dependencias de la ADRES en la adopción de acciones de mejoramiento e indicadores que surjan de las recomendaciones de los entes externos de control,</v>
          </cell>
          <cell r="P9" t="str">
            <v>14. Vigilar a las dependencias encargadas de recibir, tramitar y resolver las quejas, sugerencias, reclamos y denuncias que los ciudadanos formulen y que se relacionen con el cumplimiento de la misión de la Entidad y rendir al Director General de la ADRES un informe semestral.</v>
          </cell>
          <cell r="Q9" t="str">
            <v>15. Poner en conocimiento de los organismos competentes, la comisión de hechos presuntamente irregulares de los que conozca en desarrollo de sus funciones.</v>
          </cell>
          <cell r="R9" t="str">
            <v>16. Asesorar al Director General de la ADRES en las relaciones institucionales y funcionales con los organismos de control.</v>
          </cell>
          <cell r="S9" t="str">
            <v>17. Actuar como interlocutor frente a los organismos de control en desarrollo de las auditorías que los mismos practiquen sobre la Entidad, y en la recepción coordinación, preparación y entrega de cualquier información a cualquier entidad que lo requiera.</v>
          </cell>
          <cell r="T9" t="str">
            <v>18. Liderar y asesorar a las dependencias de la Entidad en la identificación y prevención de los riesgos que puedan afectar el logro de sus objetivos.</v>
          </cell>
          <cell r="U9" t="str">
            <v>19. Apoyar a la Oficina Asesora de Planeación y Control de Riesgos en la identificación y prevención de los riesgos que puedan afectar el logro de los objetivos de la Entidad.</v>
          </cell>
          <cell r="V9" t="str">
            <v>20. Monitorear permanentemente la gestión del riesgo de operación y la efectividad de los controles establecidos, así como realizar la revisión periódica del mapa de riesgos de operación y solicitar a la Oficina Asesora de Planeación y Control de Riesgos realizar los ajustes respectivos.</v>
          </cell>
          <cell r="W9" t="str">
            <v>21. Apoyar el desarrollo, sostenimiento y mejoramiento continuo del Sistema Integrado de Gestión Institucional, supervisar su efectividad y la observancia de sus recomendaciones.</v>
          </cell>
          <cell r="X9" t="str">
            <v>22. Desarrollar programas de auditoría de conformidad con la naturaleza objeto de evaluación y formular las observaciones y recomendaciones pertinentes.</v>
          </cell>
          <cell r="Y9" t="str">
            <v>23. Las demás que se le asignen y que correspondan a la naturaleza de la dependencia.</v>
          </cell>
        </row>
      </sheetData>
    </sheetDataSet>
  </externalBook>
</externalLink>
</file>

<file path=xl/persons/person.xml><?xml version="1.0" encoding="utf-8"?>
<personList xmlns="http://schemas.microsoft.com/office/spreadsheetml/2018/threadedcomments" xmlns:x="http://schemas.openxmlformats.org/spreadsheetml/2006/main">
  <person displayName="J.Fabian Vaca C" id="{55669432-5F53-4A8B-8584-481417354632}" userId="722dad360afa57f3" providerId="Windows Live"/>
  <person displayName="Ingrid Carola Amaya Moreno" id="{5046C020-5139-4A54-A5BE-1A77B3473208}" userId="S::Ingrid.Amaya@adres.gov.co::23f1a6b6-4e4e-48da-9cb1-94d471b1d3b1" providerId="AD"/>
  <person displayName="Diana Esperanza Torres Rodriguez" id="{CDE6E9E4-AF87-472C-828A-DB60A39FA62B}" userId="S::dianae.torres@adres.gov.co::e9df4285-efc6-4274-8366-ed2e8b22f4ab" providerId="AD"/>
  <person displayName="Fernando Jose Velasquez Avila" id="{78847A54-C457-4A8C-BBD9-D50381964488}" userId="S::Fernando.Velasquez@adres.gov.co::7a9fdcf5-42fa-46db-9d45-f7a196a138e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T80" dT="2023-11-21T15:19:11.20" personId="{5046C020-5139-4A54-A5BE-1A77B3473208}" id="{41E1E34A-EADC-447B-B4CD-789DE4C36F8B}">
    <text>5 dh de revisión, ajustes y aprobación</text>
  </threadedComment>
  <threadedComment ref="E106" dT="2023-11-23T20:36:30.41" personId="{55669432-5F53-4A8B-8584-481417354632}" id="{1163F75B-944D-4B55-AD93-405A860E3D35}">
    <text xml:space="preserve">4.2.1. Levantamiento de los flujos de información 
Los flujos de información describen cómo la información se va moviendo a través de los procesos, sistemas de información o fuentes de almacenamiento </text>
  </threadedComment>
  <threadedComment ref="M129" dT="2023-11-28T15:29:54.58" personId="{78847A54-C457-4A8C-BBD9-D50381964488}" id="{BD11CD51-5B60-4821-B405-AC1A414EF712}">
    <text>Se sugiere: Revisar,analizar el material propuesto por la Dirección Administrativa y Financiera del lenguaje incluyentes  para realizar la respectiva  publicación en la página web.</text>
  </threadedComment>
  <threadedComment ref="E230" dT="2023-11-23T20:36:30.41" personId="{55669432-5F53-4A8B-8584-481417354632}" id="{B6D1AB94-80C3-4D7C-B295-64E62B755EB4}">
    <text xml:space="preserve">4.2.1. Levantamiento de los flujos de información 
Los flujos de información describen cómo la información se va moviendo a través de los procesos, sistemas de información o fuentes de almacenamiento </text>
  </threadedComment>
  <threadedComment ref="N230" dT="2023-11-24T19:44:21.29" personId="{55669432-5F53-4A8B-8584-481417354632}" id="{89693946-B02D-4066-B4BD-C733B2536C41}">
    <text>Actividades entre dos personas y en espera lograr 3 para atender Gob Datos</text>
  </threadedComment>
</ThreadedComments>
</file>

<file path=xl/threadedComments/threadedComment2.xml><?xml version="1.0" encoding="utf-8"?>
<ThreadedComments xmlns="http://schemas.microsoft.com/office/spreadsheetml/2018/threadedcomments" xmlns:x="http://schemas.openxmlformats.org/spreadsheetml/2006/main">
  <threadedComment ref="M78" dT="2023-11-28T15:29:54.58" personId="{78847A54-C457-4A8C-BBD9-D50381964488}" id="{549AE470-5A30-4E7C-A354-5EA780C938DC}">
    <text>Se sugiere: Revisar,analizar el material propuesto por la Dirección Administrativa y Financiera del lenguaje incluyentes  para realizar la respectiva  publicación en la página web.</text>
  </threadedComment>
  <threadedComment ref="T230" dT="2023-11-21T15:19:11.20" personId="{5046C020-5139-4A54-A5BE-1A77B3473208}" id="{B218282B-CED8-47AA-A733-02B2A67D6E9D}">
    <text>5 dh de revisión, ajustes y aprobación</text>
  </threadedComment>
  <threadedComment ref="F261" dT="2023-11-23T20:36:30.41" personId="{55669432-5F53-4A8B-8584-481417354632}" id="{7758A9C7-6F71-4917-8DBF-575B06CCEF4C}">
    <text xml:space="preserve">4.2.1. Levantamiento de los flujos de información 
Los flujos de información describen cómo la información se va moviendo a través de los procesos, sistemas de información o fuentes de almacenamiento </text>
  </threadedComment>
  <threadedComment ref="N261" dT="2023-11-24T19:44:21.29" personId="{55669432-5F53-4A8B-8584-481417354632}" id="{D2953871-378C-47CD-969B-18E5B6A183AB}">
    <text>Actividades entre dos personas y en espera lograr 3 para atender Gob Datos</text>
  </threadedComment>
  <threadedComment ref="F262" dT="2023-11-23T20:36:30.41" personId="{55669432-5F53-4A8B-8584-481417354632}" id="{3B6856BA-39EE-4A15-A8A5-D2F5943E4F19}">
    <text xml:space="preserve">4.2.1. Levantamiento de los flujos de información 
Los flujos de información describen cómo la información se va moviendo a través de los procesos, sistemas de información o fuentes de almacenamiento </text>
  </threadedComment>
</ThreadedComments>
</file>

<file path=xl/threadedComments/threadedComment3.xml><?xml version="1.0" encoding="utf-8"?>
<ThreadedComments xmlns="http://schemas.microsoft.com/office/spreadsheetml/2018/threadedcomments" xmlns:x="http://schemas.openxmlformats.org/spreadsheetml/2006/main">
  <threadedComment ref="M78" dT="2023-11-28T15:29:54.58" personId="{78847A54-C457-4A8C-BBD9-D50381964488}" id="{4ACBA229-78DE-460F-9BB9-121366CCE776}">
    <text>Se sugiere: Revisar,analizar el material propuesto por la Dirección Administrativa y Financiera del lenguaje incluyentes  para realizar la respectiva  publicación en la página web.</text>
  </threadedComment>
  <threadedComment ref="T230" dT="2023-11-21T15:19:11.20" personId="{5046C020-5139-4A54-A5BE-1A77B3473208}" id="{AE2F0359-AFF8-4F6F-B204-FF2534B0207D}">
    <text>5 dh de revisión, ajustes y aprobación</text>
  </threadedComment>
  <threadedComment ref="F261" dT="2023-11-23T20:36:30.41" personId="{55669432-5F53-4A8B-8584-481417354632}" id="{3119F333-6845-41FE-89A5-52A064576FF1}">
    <text xml:space="preserve">4.2.1. Levantamiento de los flujos de información 
Los flujos de información describen cómo la información se va moviendo a través de los procesos, sistemas de información o fuentes de almacenamiento </text>
  </threadedComment>
  <threadedComment ref="N261" dT="2023-11-24T19:44:21.29" personId="{55669432-5F53-4A8B-8584-481417354632}" id="{7BCB4155-EF61-47AC-A19B-E940DB113EC2}">
    <text>Actividades entre dos personas y en espera lograr 3 para atender Gob Datos</text>
  </threadedComment>
  <threadedComment ref="F262" dT="2023-11-23T20:36:30.41" personId="{55669432-5F53-4A8B-8584-481417354632}" id="{AD4C4948-CD47-4551-87C7-29C326DBCFEA}">
    <text xml:space="preserve">4.2.1. Levantamiento de los flujos de información 
Los flujos de información describen cómo la información se va moviendo a través de los procesos, sistemas de información o fuentes de almacenamiento </text>
  </threadedComment>
</ThreadedComments>
</file>

<file path=xl/threadedComments/threadedComment4.xml><?xml version="1.0" encoding="utf-8"?>
<ThreadedComments xmlns="http://schemas.microsoft.com/office/spreadsheetml/2018/threadedcomments" xmlns:x="http://schemas.openxmlformats.org/spreadsheetml/2006/main">
  <threadedComment ref="M78" dT="2023-11-28T15:29:54.58" personId="{78847A54-C457-4A8C-BBD9-D50381964488}" id="{78A6AD6A-0AF2-4FC6-8843-8C6CB0DFF70C}">
    <text>Se sugiere: Revisar,analizar el material propuesto por la Dirección Administrativa y Financiera del lenguaje incluyentes  para realizar la respectiva  publicación en la página web.</text>
  </threadedComment>
  <threadedComment ref="T230" dT="2023-11-21T15:19:11.20" personId="{5046C020-5139-4A54-A5BE-1A77B3473208}" id="{450BE3B6-F37C-4545-B7A5-5EEEE94091F0}">
    <text>5 dh de revisión, ajustes y aprobación</text>
  </threadedComment>
  <threadedComment ref="F261" dT="2023-11-23T20:36:30.41" personId="{55669432-5F53-4A8B-8584-481417354632}" id="{9FBD8CCE-501F-4496-B504-CB08EDBE86C0}">
    <text xml:space="preserve">4.2.1. Levantamiento de los flujos de información 
Los flujos de información describen cómo la información se va moviendo a través de los procesos, sistemas de información o fuentes de almacenamiento </text>
  </threadedComment>
  <threadedComment ref="N261" dT="2023-11-24T19:44:21.29" personId="{55669432-5F53-4A8B-8584-481417354632}" id="{F2109E3A-A2AB-414B-8693-582C4975F042}">
    <text>Actividades entre dos personas y en espera lograr 3 para atender Gob Datos</text>
  </threadedComment>
  <threadedComment ref="F262" dT="2023-11-23T20:36:30.41" personId="{55669432-5F53-4A8B-8584-481417354632}" id="{CBCA1E0D-D54F-44E8-A3BE-60A9B1E5E639}">
    <text xml:space="preserve">4.2.1. Levantamiento de los flujos de información 
Los flujos de información describen cómo la información se va moviendo a través de los procesos, sistemas de información o fuentes de almacenamiento </text>
  </threadedComment>
</ThreadedComments>
</file>

<file path=xl/threadedComments/threadedComment5.xml><?xml version="1.0" encoding="utf-8"?>
<ThreadedComments xmlns="http://schemas.microsoft.com/office/spreadsheetml/2018/threadedcomments" xmlns:x="http://schemas.openxmlformats.org/spreadsheetml/2006/main">
  <threadedComment ref="F66" dT="2023-11-27T15:10:18.00" personId="{CDE6E9E4-AF87-472C-828A-DB60A39FA62B}" id="{8287B2ED-4D33-4121-9E94-D735DF86F374}">
    <text>Esta es una actividad a cargo de la Dirección General pero debe ser articulada con la DAF "proceso de GSCI</text>
  </threadedComment>
  <threadedComment ref="F67" dT="2023-11-27T15:10:18.00" personId="{CDE6E9E4-AF87-472C-828A-DB60A39FA62B}" id="{41C9617D-06A3-475E-B48C-ED0E5DD8AF82}">
    <text>Esta es una actividad a cargo de la Dirección General pero debe ser articulada con la DAF "proceso de GSCI</text>
  </threadedComment>
  <threadedComment ref="K68" dT="2023-11-28T15:29:54.58" personId="{78847A54-C457-4A8C-BBD9-D50381964488}" id="{93FE8873-4ECA-4B09-BF49-1EE041738C17}">
    <text>Se sugiere: Revisar,analizar el material propuesto por la Dirección Administrativa y Financiera del lenguaje incluyentes  para realizar la respectiva  publicación en la página web.</text>
  </threadedComment>
  <threadedComment ref="R193" dT="2023-11-21T15:19:11.20" personId="{5046C020-5139-4A54-A5BE-1A77B3473208}" id="{10C91558-1155-4513-BDF1-DA9302ECF55F}">
    <text>5 dh de revisión, ajustes y aprobación</text>
  </threadedComment>
  <threadedComment ref="E222" dT="2023-11-23T20:36:30.41" personId="{55669432-5F53-4A8B-8584-481417354632}" id="{1F5E53F1-D5FB-4817-A90B-2D89C8C5AFA6}">
    <text xml:space="preserve">4.2.1. Levantamiento de los flujos de información 
Los flujos de información describen cómo la información se va moviendo a través de los procesos, sistemas de información o fuentes de almacenamiento </text>
  </threadedComment>
  <threadedComment ref="L222" dT="2023-11-24T19:44:21.29" personId="{55669432-5F53-4A8B-8584-481417354632}" id="{07E54441-39F2-4C1B-97A5-B46218D0E72B}">
    <text>Actividades entre dos personas y en espera lograr 3 para atender Gob Datos</text>
  </threadedComment>
  <threadedComment ref="E223" dT="2023-11-23T20:36:30.41" personId="{55669432-5F53-4A8B-8584-481417354632}" id="{F9774E54-C6BB-4428-99EA-CEEBBB53EDBB}">
    <text xml:space="preserve">4.2.1. Levantamiento de los flujos de información 
Los flujos de información describen cómo la información se va moviendo a través de los procesos, sistemas de información o fuentes de almacenamiento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adres.pensemos.com/suiteve/pln/pln;jsessionid=C65A5904639725AFBCDC12EEA71540A2?soa=40&amp;mdl=pln&amp;float=t&amp;plnId=213&amp;id=26037"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adres.pensemos.com/suiteve/pln/pln;jsessionid=C65A5904639725AFBCDC12EEA71540A2?soa=40&amp;mdl=pln&amp;float=t&amp;plnId=213&amp;id=26037"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adres.pensemos.com/suiteve/pln/pln;jsessionid=C65A5904639725AFBCDC12EEA71540A2?soa=40&amp;mdl=pln&amp;float=t&amp;plnId=213&amp;id=26037" TargetMode="External"/><Relationship Id="rId6" Type="http://schemas.microsoft.com/office/2017/10/relationships/threadedComment" Target="../threadedComments/threadedComment3.xm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adres.pensemos.com/suiteve/pln/pln;jsessionid=C65A5904639725AFBCDC12EEA71540A2?soa=40&amp;mdl=pln&amp;float=t&amp;plnId=213&amp;id=26037" TargetMode="External"/><Relationship Id="rId6" Type="http://schemas.microsoft.com/office/2017/10/relationships/threadedComment" Target="../threadedComments/threadedComment4.xm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adres.pensemos.com/suiteve/pln/pln;jsessionid=C65A5904639725AFBCDC12EEA71540A2?soa=40&amp;mdl=pln&amp;float=t&amp;plnId=213&amp;id=26037" TargetMode="External"/><Relationship Id="rId6" Type="http://schemas.microsoft.com/office/2017/10/relationships/threadedComment" Target="../threadedComments/threadedComment5.xm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963DD-1589-4DDD-8884-1A2B66A9D3BA}">
  <dimension ref="A2:AA40"/>
  <sheetViews>
    <sheetView showGridLines="0" workbookViewId="0">
      <selection sqref="A1:XFD1048576"/>
    </sheetView>
  </sheetViews>
  <sheetFormatPr baseColWidth="10" defaultColWidth="11" defaultRowHeight="15" x14ac:dyDescent="0.25"/>
  <cols>
    <col min="1" max="16384" width="11" style="13"/>
  </cols>
  <sheetData>
    <row r="2" spans="1:27" x14ac:dyDescent="0.25">
      <c r="A2" s="14" t="s">
        <v>0</v>
      </c>
      <c r="B2" s="13" t="s">
        <v>1</v>
      </c>
      <c r="C2" s="13" t="s">
        <v>2</v>
      </c>
      <c r="D2" s="13" t="s">
        <v>3</v>
      </c>
      <c r="E2" s="13" t="s">
        <v>4</v>
      </c>
      <c r="F2" s="13" t="s">
        <v>5</v>
      </c>
      <c r="G2" s="13" t="s">
        <v>6</v>
      </c>
      <c r="H2" s="13" t="s">
        <v>7</v>
      </c>
      <c r="I2" s="13" t="s">
        <v>8</v>
      </c>
      <c r="J2" s="13" t="s">
        <v>9</v>
      </c>
      <c r="K2" s="13" t="s">
        <v>10</v>
      </c>
      <c r="L2" s="13" t="s">
        <v>11</v>
      </c>
      <c r="M2" s="13" t="s">
        <v>12</v>
      </c>
      <c r="N2" s="13" t="s">
        <v>13</v>
      </c>
      <c r="O2" s="13" t="s">
        <v>14</v>
      </c>
      <c r="P2" s="13" t="s">
        <v>15</v>
      </c>
      <c r="Q2" s="13" t="s">
        <v>16</v>
      </c>
      <c r="R2" s="13" t="s">
        <v>17</v>
      </c>
      <c r="S2" s="13" t="s">
        <v>18</v>
      </c>
      <c r="T2" s="13" t="s">
        <v>19</v>
      </c>
      <c r="U2" s="13" t="s">
        <v>20</v>
      </c>
      <c r="V2" s="13" t="s">
        <v>21</v>
      </c>
      <c r="W2" s="13" t="s">
        <v>22</v>
      </c>
      <c r="X2" s="13" t="s">
        <v>23</v>
      </c>
      <c r="Y2" s="13" t="s">
        <v>24</v>
      </c>
      <c r="Z2" s="13" t="s">
        <v>25</v>
      </c>
      <c r="AA2" s="13" t="s">
        <v>26</v>
      </c>
    </row>
    <row r="3" spans="1:27" x14ac:dyDescent="0.25">
      <c r="A3" s="14" t="s">
        <v>27</v>
      </c>
      <c r="B3" s="13" t="s">
        <v>28</v>
      </c>
      <c r="C3" s="13" t="s">
        <v>29</v>
      </c>
      <c r="D3" s="13" t="s">
        <v>30</v>
      </c>
      <c r="E3" s="13" t="s">
        <v>31</v>
      </c>
      <c r="F3" s="13" t="s">
        <v>32</v>
      </c>
      <c r="G3" s="13" t="s">
        <v>33</v>
      </c>
      <c r="H3" s="13" t="s">
        <v>34</v>
      </c>
      <c r="I3" s="13" t="s">
        <v>35</v>
      </c>
      <c r="J3" s="13" t="s">
        <v>36</v>
      </c>
      <c r="K3" s="13" t="s">
        <v>37</v>
      </c>
      <c r="L3" s="13" t="s">
        <v>38</v>
      </c>
      <c r="M3" s="13" t="s">
        <v>39</v>
      </c>
      <c r="N3" s="13" t="s">
        <v>40</v>
      </c>
      <c r="O3" s="13" t="s">
        <v>41</v>
      </c>
      <c r="P3" s="13" t="s">
        <v>42</v>
      </c>
      <c r="Q3" s="13" t="s">
        <v>43</v>
      </c>
      <c r="R3" s="13" t="s">
        <v>44</v>
      </c>
      <c r="S3" s="13" t="s">
        <v>45</v>
      </c>
      <c r="T3" s="13" t="s">
        <v>46</v>
      </c>
      <c r="U3" s="13" t="s">
        <v>47</v>
      </c>
      <c r="V3" s="13" t="s">
        <v>48</v>
      </c>
      <c r="W3" s="13" t="s">
        <v>49</v>
      </c>
    </row>
    <row r="4" spans="1:27" x14ac:dyDescent="0.25">
      <c r="A4" s="14" t="s">
        <v>50</v>
      </c>
      <c r="B4" s="13" t="s">
        <v>51</v>
      </c>
      <c r="C4" s="13" t="s">
        <v>52</v>
      </c>
      <c r="D4" s="13" t="s">
        <v>53</v>
      </c>
      <c r="E4" s="13" t="s">
        <v>54</v>
      </c>
      <c r="F4" s="13" t="s">
        <v>55</v>
      </c>
      <c r="G4" s="13" t="s">
        <v>56</v>
      </c>
      <c r="H4" s="13" t="s">
        <v>57</v>
      </c>
      <c r="I4" s="13" t="s">
        <v>58</v>
      </c>
      <c r="J4" s="13" t="s">
        <v>59</v>
      </c>
      <c r="K4" s="13" t="s">
        <v>60</v>
      </c>
      <c r="L4" s="13" t="s">
        <v>61</v>
      </c>
      <c r="M4" s="13" t="s">
        <v>62</v>
      </c>
      <c r="N4" s="13" t="s">
        <v>63</v>
      </c>
      <c r="O4" s="13" t="s">
        <v>64</v>
      </c>
      <c r="P4" s="13" t="s">
        <v>65</v>
      </c>
      <c r="Q4" s="13" t="s">
        <v>66</v>
      </c>
      <c r="R4" s="13" t="s">
        <v>67</v>
      </c>
      <c r="S4" s="13" t="s">
        <v>68</v>
      </c>
      <c r="T4" s="13" t="s">
        <v>69</v>
      </c>
      <c r="U4" s="13" t="s">
        <v>70</v>
      </c>
      <c r="V4" s="13" t="s">
        <v>71</v>
      </c>
    </row>
    <row r="5" spans="1:27" x14ac:dyDescent="0.25">
      <c r="A5" s="14" t="s">
        <v>72</v>
      </c>
      <c r="B5" s="13" t="s">
        <v>73</v>
      </c>
      <c r="C5" s="13" t="s">
        <v>74</v>
      </c>
      <c r="D5" s="13" t="s">
        <v>75</v>
      </c>
      <c r="E5" s="13" t="s">
        <v>76</v>
      </c>
      <c r="F5" s="13" t="s">
        <v>77</v>
      </c>
      <c r="G5" s="13" t="s">
        <v>78</v>
      </c>
      <c r="H5" s="13" t="s">
        <v>79</v>
      </c>
      <c r="I5" s="13" t="s">
        <v>80</v>
      </c>
      <c r="J5" s="13" t="s">
        <v>81</v>
      </c>
      <c r="K5" s="13" t="s">
        <v>82</v>
      </c>
      <c r="L5" s="13" t="s">
        <v>83</v>
      </c>
    </row>
    <row r="6" spans="1:27" x14ac:dyDescent="0.25">
      <c r="A6" s="14" t="s">
        <v>84</v>
      </c>
      <c r="B6" s="13" t="s">
        <v>85</v>
      </c>
      <c r="C6" s="13" t="s">
        <v>86</v>
      </c>
      <c r="D6" s="13" t="s">
        <v>87</v>
      </c>
      <c r="E6" s="13" t="s">
        <v>88</v>
      </c>
      <c r="F6" s="13" t="s">
        <v>89</v>
      </c>
      <c r="G6" s="13" t="s">
        <v>90</v>
      </c>
      <c r="H6" s="13" t="s">
        <v>91</v>
      </c>
      <c r="I6" s="13" t="s">
        <v>92</v>
      </c>
      <c r="J6" s="13" t="s">
        <v>93</v>
      </c>
      <c r="K6" s="13" t="s">
        <v>94</v>
      </c>
      <c r="L6" s="13" t="s">
        <v>95</v>
      </c>
      <c r="M6" s="13" t="s">
        <v>96</v>
      </c>
      <c r="N6" s="13" t="s">
        <v>97</v>
      </c>
      <c r="O6" s="13" t="s">
        <v>98</v>
      </c>
    </row>
    <row r="7" spans="1:27" x14ac:dyDescent="0.25">
      <c r="A7" s="14" t="s">
        <v>99</v>
      </c>
      <c r="B7" s="13" t="s">
        <v>100</v>
      </c>
      <c r="C7" s="13" t="s">
        <v>101</v>
      </c>
      <c r="D7" s="13" t="s">
        <v>102</v>
      </c>
      <c r="E7" s="13" t="s">
        <v>103</v>
      </c>
      <c r="F7" s="13" t="s">
        <v>104</v>
      </c>
      <c r="G7" s="13" t="s">
        <v>105</v>
      </c>
      <c r="H7" s="13" t="s">
        <v>106</v>
      </c>
      <c r="I7" s="13" t="s">
        <v>107</v>
      </c>
      <c r="J7" s="13" t="s">
        <v>108</v>
      </c>
      <c r="K7" s="13" t="s">
        <v>109</v>
      </c>
      <c r="L7" s="13" t="s">
        <v>110</v>
      </c>
      <c r="M7" s="13" t="s">
        <v>111</v>
      </c>
      <c r="N7" s="13" t="s">
        <v>112</v>
      </c>
      <c r="O7" s="13" t="s">
        <v>113</v>
      </c>
      <c r="P7" s="13" t="s">
        <v>114</v>
      </c>
      <c r="Q7" s="13" t="s">
        <v>115</v>
      </c>
      <c r="R7" s="13" t="s">
        <v>116</v>
      </c>
      <c r="S7" s="13" t="s">
        <v>117</v>
      </c>
      <c r="T7" s="13" t="s">
        <v>118</v>
      </c>
    </row>
    <row r="8" spans="1:27" x14ac:dyDescent="0.25">
      <c r="A8" s="14" t="s">
        <v>119</v>
      </c>
      <c r="B8" s="13" t="s">
        <v>120</v>
      </c>
      <c r="C8" s="13" t="s">
        <v>121</v>
      </c>
      <c r="D8" s="13" t="s">
        <v>122</v>
      </c>
      <c r="E8" s="13" t="s">
        <v>123</v>
      </c>
      <c r="F8" s="13" t="s">
        <v>124</v>
      </c>
      <c r="G8" s="13" t="s">
        <v>125</v>
      </c>
      <c r="H8" s="13" t="s">
        <v>126</v>
      </c>
      <c r="I8" s="13" t="s">
        <v>127</v>
      </c>
      <c r="J8" s="13" t="s">
        <v>128</v>
      </c>
      <c r="K8" s="13" t="s">
        <v>129</v>
      </c>
      <c r="L8" s="13" t="s">
        <v>130</v>
      </c>
      <c r="M8" s="13" t="s">
        <v>131</v>
      </c>
      <c r="N8" s="13" t="s">
        <v>132</v>
      </c>
    </row>
    <row r="9" spans="1:27" x14ac:dyDescent="0.25">
      <c r="A9" s="14" t="s">
        <v>133</v>
      </c>
      <c r="B9" s="13" t="s">
        <v>134</v>
      </c>
      <c r="C9" s="13" t="s">
        <v>135</v>
      </c>
      <c r="D9" s="13" t="s">
        <v>136</v>
      </c>
      <c r="E9" s="13" t="s">
        <v>137</v>
      </c>
      <c r="F9" s="13" t="s">
        <v>138</v>
      </c>
      <c r="G9" s="13" t="s">
        <v>139</v>
      </c>
      <c r="H9" s="13" t="s">
        <v>140</v>
      </c>
      <c r="I9" s="13" t="s">
        <v>141</v>
      </c>
      <c r="J9" s="13" t="s">
        <v>142</v>
      </c>
      <c r="K9" s="13" t="s">
        <v>143</v>
      </c>
      <c r="L9" s="13" t="s">
        <v>144</v>
      </c>
      <c r="M9" s="13" t="s">
        <v>145</v>
      </c>
      <c r="N9" s="13" t="s">
        <v>146</v>
      </c>
      <c r="O9" s="13" t="s">
        <v>147</v>
      </c>
      <c r="P9" s="13" t="s">
        <v>148</v>
      </c>
      <c r="Q9" s="13" t="s">
        <v>149</v>
      </c>
      <c r="R9" s="13" t="s">
        <v>150</v>
      </c>
      <c r="S9" s="13" t="s">
        <v>151</v>
      </c>
      <c r="T9" s="13" t="s">
        <v>152</v>
      </c>
      <c r="U9" s="13" t="s">
        <v>153</v>
      </c>
      <c r="V9" s="13" t="s">
        <v>154</v>
      </c>
      <c r="W9" s="13" t="s">
        <v>155</v>
      </c>
      <c r="X9" s="13" t="s">
        <v>156</v>
      </c>
    </row>
    <row r="14" spans="1:27" x14ac:dyDescent="0.25">
      <c r="B14" s="18" t="s">
        <v>0</v>
      </c>
      <c r="C14" s="18" t="s">
        <v>27</v>
      </c>
      <c r="D14" s="18" t="s">
        <v>50</v>
      </c>
      <c r="E14" s="18" t="s">
        <v>72</v>
      </c>
      <c r="F14" s="18" t="s">
        <v>84</v>
      </c>
      <c r="G14" s="18" t="s">
        <v>99</v>
      </c>
      <c r="H14" s="18" t="s">
        <v>119</v>
      </c>
      <c r="I14" s="18" t="s">
        <v>133</v>
      </c>
      <c r="J14" s="19"/>
    </row>
    <row r="15" spans="1:27" x14ac:dyDescent="0.25">
      <c r="B15" s="19" t="s">
        <v>1</v>
      </c>
      <c r="C15" s="19" t="s">
        <v>28</v>
      </c>
      <c r="D15" s="19" t="s">
        <v>51</v>
      </c>
      <c r="E15" s="19" t="s">
        <v>73</v>
      </c>
      <c r="F15" s="19" t="s">
        <v>85</v>
      </c>
      <c r="G15" s="19" t="s">
        <v>100</v>
      </c>
      <c r="H15" s="19" t="s">
        <v>120</v>
      </c>
      <c r="I15" s="19" t="s">
        <v>134</v>
      </c>
      <c r="J15" s="19"/>
    </row>
    <row r="16" spans="1:27" x14ac:dyDescent="0.25">
      <c r="B16" s="19" t="s">
        <v>2</v>
      </c>
      <c r="C16" s="19" t="s">
        <v>29</v>
      </c>
      <c r="D16" s="19" t="s">
        <v>52</v>
      </c>
      <c r="E16" s="19" t="s">
        <v>74</v>
      </c>
      <c r="F16" s="19" t="s">
        <v>86</v>
      </c>
      <c r="G16" s="19" t="s">
        <v>101</v>
      </c>
      <c r="H16" s="19" t="s">
        <v>121</v>
      </c>
      <c r="I16" s="19" t="s">
        <v>135</v>
      </c>
      <c r="J16" s="19"/>
    </row>
    <row r="17" spans="2:10" x14ac:dyDescent="0.25">
      <c r="B17" s="19" t="s">
        <v>3</v>
      </c>
      <c r="C17" s="19" t="s">
        <v>30</v>
      </c>
      <c r="D17" s="19" t="s">
        <v>53</v>
      </c>
      <c r="E17" s="19" t="s">
        <v>75</v>
      </c>
      <c r="F17" s="19" t="s">
        <v>87</v>
      </c>
      <c r="G17" s="19" t="s">
        <v>102</v>
      </c>
      <c r="H17" s="19" t="s">
        <v>122</v>
      </c>
      <c r="I17" s="19" t="s">
        <v>136</v>
      </c>
      <c r="J17" s="19"/>
    </row>
    <row r="18" spans="2:10" x14ac:dyDescent="0.25">
      <c r="B18" s="19" t="s">
        <v>4</v>
      </c>
      <c r="C18" s="19" t="s">
        <v>31</v>
      </c>
      <c r="D18" s="19" t="s">
        <v>54</v>
      </c>
      <c r="E18" s="19" t="s">
        <v>76</v>
      </c>
      <c r="F18" s="19" t="s">
        <v>88</v>
      </c>
      <c r="G18" s="19" t="s">
        <v>103</v>
      </c>
      <c r="H18" s="19" t="s">
        <v>123</v>
      </c>
      <c r="I18" s="19" t="s">
        <v>137</v>
      </c>
      <c r="J18" s="19"/>
    </row>
    <row r="19" spans="2:10" x14ac:dyDescent="0.25">
      <c r="B19" s="19" t="s">
        <v>5</v>
      </c>
      <c r="C19" s="19" t="s">
        <v>32</v>
      </c>
      <c r="D19" s="19" t="s">
        <v>55</v>
      </c>
      <c r="E19" s="19" t="s">
        <v>77</v>
      </c>
      <c r="F19" s="19" t="s">
        <v>89</v>
      </c>
      <c r="G19" s="19" t="s">
        <v>104</v>
      </c>
      <c r="H19" s="19" t="s">
        <v>124</v>
      </c>
      <c r="I19" s="19" t="s">
        <v>138</v>
      </c>
      <c r="J19" s="19"/>
    </row>
    <row r="20" spans="2:10" x14ac:dyDescent="0.25">
      <c r="B20" s="19" t="s">
        <v>6</v>
      </c>
      <c r="C20" s="19" t="s">
        <v>33</v>
      </c>
      <c r="D20" s="19" t="s">
        <v>56</v>
      </c>
      <c r="E20" s="19" t="s">
        <v>78</v>
      </c>
      <c r="F20" s="19" t="s">
        <v>90</v>
      </c>
      <c r="G20" s="19" t="s">
        <v>105</v>
      </c>
      <c r="H20" s="19" t="s">
        <v>125</v>
      </c>
      <c r="I20" s="19" t="s">
        <v>139</v>
      </c>
      <c r="J20" s="19"/>
    </row>
    <row r="21" spans="2:10" x14ac:dyDescent="0.25">
      <c r="B21" s="19" t="s">
        <v>7</v>
      </c>
      <c r="C21" s="19" t="s">
        <v>34</v>
      </c>
      <c r="D21" s="19" t="s">
        <v>57</v>
      </c>
      <c r="E21" s="19" t="s">
        <v>79</v>
      </c>
      <c r="F21" s="19" t="s">
        <v>91</v>
      </c>
      <c r="G21" s="19" t="s">
        <v>106</v>
      </c>
      <c r="H21" s="19" t="s">
        <v>126</v>
      </c>
      <c r="I21" s="19" t="s">
        <v>140</v>
      </c>
      <c r="J21" s="19"/>
    </row>
    <row r="22" spans="2:10" x14ac:dyDescent="0.25">
      <c r="B22" s="19" t="s">
        <v>8</v>
      </c>
      <c r="C22" s="19" t="s">
        <v>35</v>
      </c>
      <c r="D22" s="19" t="s">
        <v>58</v>
      </c>
      <c r="E22" s="19" t="s">
        <v>80</v>
      </c>
      <c r="F22" s="19" t="s">
        <v>92</v>
      </c>
      <c r="G22" s="19" t="s">
        <v>107</v>
      </c>
      <c r="H22" s="19" t="s">
        <v>127</v>
      </c>
      <c r="I22" s="19" t="s">
        <v>141</v>
      </c>
      <c r="J22" s="19"/>
    </row>
    <row r="23" spans="2:10" x14ac:dyDescent="0.25">
      <c r="B23" s="19" t="s">
        <v>9</v>
      </c>
      <c r="C23" s="19" t="s">
        <v>36</v>
      </c>
      <c r="D23" s="19" t="s">
        <v>59</v>
      </c>
      <c r="E23" s="19" t="s">
        <v>81</v>
      </c>
      <c r="F23" s="19" t="s">
        <v>93</v>
      </c>
      <c r="G23" s="19" t="s">
        <v>108</v>
      </c>
      <c r="H23" s="19" t="s">
        <v>128</v>
      </c>
      <c r="I23" s="19" t="s">
        <v>142</v>
      </c>
      <c r="J23" s="19"/>
    </row>
    <row r="24" spans="2:10" x14ac:dyDescent="0.25">
      <c r="B24" s="19" t="s">
        <v>10</v>
      </c>
      <c r="C24" s="19" t="s">
        <v>37</v>
      </c>
      <c r="D24" s="19" t="s">
        <v>60</v>
      </c>
      <c r="E24" s="19" t="s">
        <v>82</v>
      </c>
      <c r="F24" s="19" t="s">
        <v>94</v>
      </c>
      <c r="G24" s="19" t="s">
        <v>109</v>
      </c>
      <c r="H24" s="19" t="s">
        <v>129</v>
      </c>
      <c r="I24" s="19" t="s">
        <v>143</v>
      </c>
      <c r="J24" s="19"/>
    </row>
    <row r="25" spans="2:10" x14ac:dyDescent="0.25">
      <c r="B25" s="19" t="s">
        <v>11</v>
      </c>
      <c r="C25" s="19" t="s">
        <v>38</v>
      </c>
      <c r="D25" s="19" t="s">
        <v>61</v>
      </c>
      <c r="E25" s="19" t="s">
        <v>83</v>
      </c>
      <c r="F25" s="19" t="s">
        <v>95</v>
      </c>
      <c r="G25" s="19" t="s">
        <v>110</v>
      </c>
      <c r="H25" s="19" t="s">
        <v>130</v>
      </c>
      <c r="I25" s="19" t="s">
        <v>144</v>
      </c>
      <c r="J25" s="19"/>
    </row>
    <row r="26" spans="2:10" x14ac:dyDescent="0.25">
      <c r="B26" s="19" t="s">
        <v>12</v>
      </c>
      <c r="C26" s="19" t="s">
        <v>39</v>
      </c>
      <c r="D26" s="19" t="s">
        <v>62</v>
      </c>
      <c r="E26" s="19"/>
      <c r="F26" s="19" t="s">
        <v>96</v>
      </c>
      <c r="G26" s="19" t="s">
        <v>111</v>
      </c>
      <c r="H26" s="19" t="s">
        <v>131</v>
      </c>
      <c r="I26" s="19" t="s">
        <v>145</v>
      </c>
      <c r="J26" s="19"/>
    </row>
    <row r="27" spans="2:10" x14ac:dyDescent="0.25">
      <c r="B27" s="19" t="s">
        <v>13</v>
      </c>
      <c r="C27" s="19" t="s">
        <v>40</v>
      </c>
      <c r="D27" s="19" t="s">
        <v>63</v>
      </c>
      <c r="E27" s="19"/>
      <c r="F27" s="19" t="s">
        <v>97</v>
      </c>
      <c r="G27" s="19" t="s">
        <v>112</v>
      </c>
      <c r="H27" s="19" t="s">
        <v>132</v>
      </c>
      <c r="I27" s="19" t="s">
        <v>146</v>
      </c>
      <c r="J27" s="19"/>
    </row>
    <row r="28" spans="2:10" x14ac:dyDescent="0.25">
      <c r="B28" s="19" t="s">
        <v>14</v>
      </c>
      <c r="C28" s="19" t="s">
        <v>41</v>
      </c>
      <c r="D28" s="19" t="s">
        <v>64</v>
      </c>
      <c r="E28" s="19"/>
      <c r="F28" s="19" t="s">
        <v>98</v>
      </c>
      <c r="G28" s="19" t="s">
        <v>113</v>
      </c>
      <c r="H28" s="19"/>
      <c r="I28" s="19" t="s">
        <v>147</v>
      </c>
      <c r="J28" s="19"/>
    </row>
    <row r="29" spans="2:10" x14ac:dyDescent="0.25">
      <c r="B29" s="19" t="s">
        <v>15</v>
      </c>
      <c r="C29" s="19" t="s">
        <v>42</v>
      </c>
      <c r="D29" s="19" t="s">
        <v>65</v>
      </c>
      <c r="E29" s="19"/>
      <c r="F29" s="19"/>
      <c r="G29" s="19" t="s">
        <v>114</v>
      </c>
      <c r="H29" s="19"/>
      <c r="I29" s="19" t="s">
        <v>148</v>
      </c>
      <c r="J29" s="19"/>
    </row>
    <row r="30" spans="2:10" x14ac:dyDescent="0.25">
      <c r="B30" s="19" t="s">
        <v>16</v>
      </c>
      <c r="C30" s="19" t="s">
        <v>43</v>
      </c>
      <c r="D30" s="19" t="s">
        <v>66</v>
      </c>
      <c r="E30" s="19"/>
      <c r="F30" s="19"/>
      <c r="G30" s="19" t="s">
        <v>115</v>
      </c>
      <c r="H30" s="19"/>
      <c r="I30" s="19" t="s">
        <v>149</v>
      </c>
      <c r="J30" s="19"/>
    </row>
    <row r="31" spans="2:10" x14ac:dyDescent="0.25">
      <c r="B31" s="19" t="s">
        <v>17</v>
      </c>
      <c r="C31" s="19" t="s">
        <v>44</v>
      </c>
      <c r="D31" s="19" t="s">
        <v>67</v>
      </c>
      <c r="E31" s="19"/>
      <c r="F31" s="19"/>
      <c r="G31" s="19" t="s">
        <v>116</v>
      </c>
      <c r="H31" s="19"/>
      <c r="I31" s="19" t="s">
        <v>150</v>
      </c>
      <c r="J31" s="19"/>
    </row>
    <row r="32" spans="2:10" x14ac:dyDescent="0.25">
      <c r="B32" s="19" t="s">
        <v>18</v>
      </c>
      <c r="C32" s="19" t="s">
        <v>45</v>
      </c>
      <c r="D32" s="19" t="s">
        <v>68</v>
      </c>
      <c r="E32" s="19"/>
      <c r="F32" s="19"/>
      <c r="G32" s="19" t="s">
        <v>117</v>
      </c>
      <c r="H32" s="19"/>
      <c r="I32" s="19" t="s">
        <v>151</v>
      </c>
      <c r="J32" s="19"/>
    </row>
    <row r="33" spans="2:10" x14ac:dyDescent="0.25">
      <c r="B33" s="19" t="s">
        <v>19</v>
      </c>
      <c r="C33" s="19" t="s">
        <v>46</v>
      </c>
      <c r="D33" s="19" t="s">
        <v>69</v>
      </c>
      <c r="E33" s="19"/>
      <c r="F33" s="19"/>
      <c r="G33" s="19" t="s">
        <v>118</v>
      </c>
      <c r="H33" s="19"/>
      <c r="I33" s="19" t="s">
        <v>152</v>
      </c>
      <c r="J33" s="19"/>
    </row>
    <row r="34" spans="2:10" x14ac:dyDescent="0.25">
      <c r="B34" s="19" t="s">
        <v>20</v>
      </c>
      <c r="C34" s="19" t="s">
        <v>47</v>
      </c>
      <c r="D34" s="19" t="s">
        <v>70</v>
      </c>
      <c r="E34" s="19"/>
      <c r="F34" s="19"/>
      <c r="G34" s="19"/>
      <c r="H34" s="19"/>
      <c r="I34" s="19" t="s">
        <v>153</v>
      </c>
      <c r="J34" s="19"/>
    </row>
    <row r="35" spans="2:10" x14ac:dyDescent="0.25">
      <c r="B35" s="19" t="s">
        <v>21</v>
      </c>
      <c r="C35" s="19" t="s">
        <v>48</v>
      </c>
      <c r="D35" s="19" t="s">
        <v>71</v>
      </c>
      <c r="E35" s="19"/>
      <c r="F35" s="19"/>
      <c r="G35" s="19"/>
      <c r="H35" s="19"/>
      <c r="I35" s="19" t="s">
        <v>154</v>
      </c>
      <c r="J35" s="19"/>
    </row>
    <row r="36" spans="2:10" x14ac:dyDescent="0.25">
      <c r="B36" s="19" t="s">
        <v>22</v>
      </c>
      <c r="C36" s="19" t="s">
        <v>49</v>
      </c>
      <c r="D36" s="19"/>
      <c r="E36" s="19"/>
      <c r="F36" s="19"/>
      <c r="G36" s="19"/>
      <c r="H36" s="19"/>
      <c r="I36" s="19" t="s">
        <v>155</v>
      </c>
      <c r="J36" s="19"/>
    </row>
    <row r="37" spans="2:10" x14ac:dyDescent="0.25">
      <c r="B37" s="19" t="s">
        <v>23</v>
      </c>
      <c r="C37" s="19"/>
      <c r="D37" s="19"/>
      <c r="E37" s="19"/>
      <c r="F37" s="19"/>
      <c r="G37" s="19"/>
      <c r="H37" s="19"/>
      <c r="I37" s="19" t="s">
        <v>156</v>
      </c>
      <c r="J37" s="19"/>
    </row>
    <row r="38" spans="2:10" x14ac:dyDescent="0.25">
      <c r="B38" s="19" t="s">
        <v>24</v>
      </c>
      <c r="C38" s="19"/>
      <c r="D38" s="19"/>
      <c r="E38" s="19"/>
      <c r="F38" s="19"/>
      <c r="G38" s="19"/>
      <c r="H38" s="19"/>
      <c r="I38" s="19"/>
      <c r="J38" s="19"/>
    </row>
    <row r="39" spans="2:10" x14ac:dyDescent="0.25">
      <c r="B39" s="19" t="s">
        <v>25</v>
      </c>
      <c r="C39" s="19"/>
      <c r="D39" s="19"/>
      <c r="E39" s="19"/>
      <c r="F39" s="19"/>
      <c r="G39" s="19"/>
      <c r="H39" s="19"/>
      <c r="I39" s="19"/>
      <c r="J39" s="19"/>
    </row>
    <row r="40" spans="2:10" x14ac:dyDescent="0.25">
      <c r="B40" s="19" t="s">
        <v>26</v>
      </c>
      <c r="C40" s="19"/>
      <c r="D40" s="19"/>
      <c r="E40" s="19"/>
      <c r="F40" s="19"/>
      <c r="G40" s="19"/>
      <c r="H40" s="19"/>
      <c r="I40" s="19"/>
      <c r="J40" s="1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73"/>
  <sheetViews>
    <sheetView showGridLines="0" tabSelected="1" topLeftCell="B1" zoomScaleNormal="100" workbookViewId="0">
      <pane ySplit="9" topLeftCell="A10" activePane="bottomLeft" state="frozen"/>
      <selection activeCell="B1" sqref="B1"/>
      <selection pane="bottomLeft" activeCell="C8" sqref="C8:C9"/>
    </sheetView>
  </sheetViews>
  <sheetFormatPr baseColWidth="10" defaultColWidth="10" defaultRowHeight="14.25" x14ac:dyDescent="0.2"/>
  <cols>
    <col min="1" max="1" width="9.75" style="25" hidden="1" customWidth="1"/>
    <col min="2" max="2" width="28.5" style="25" customWidth="1"/>
    <col min="3" max="3" width="37.375" style="25" customWidth="1"/>
    <col min="4" max="4" width="35" style="25" customWidth="1"/>
    <col min="5" max="5" width="32.75" style="25" customWidth="1"/>
    <col min="6" max="7" width="32.75" style="25" hidden="1" customWidth="1"/>
    <col min="8" max="8" width="26.5" style="25" hidden="1" customWidth="1"/>
    <col min="9" max="12" width="24.125" style="25" hidden="1" customWidth="1"/>
    <col min="13" max="13" width="34.75" style="25" customWidth="1"/>
    <col min="14" max="14" width="47.625" style="25" customWidth="1"/>
    <col min="15" max="15" width="22.625" style="25" customWidth="1"/>
    <col min="16" max="16" width="17.75" style="25" customWidth="1"/>
    <col min="17" max="17" width="21.375" style="25" hidden="1" customWidth="1"/>
    <col min="18" max="18" width="21.375" style="25" customWidth="1"/>
    <col min="19" max="19" width="11.75" style="25" customWidth="1"/>
    <col min="20" max="20" width="11.625" style="25" customWidth="1"/>
    <col min="21" max="21" width="20.875" style="25" customWidth="1"/>
    <col min="22" max="22" width="23.125" style="25" customWidth="1"/>
    <col min="23" max="23" width="14.625" style="25" customWidth="1"/>
    <col min="24" max="29" width="18.125" style="25" customWidth="1"/>
    <col min="30" max="33" width="18.125" style="26" customWidth="1"/>
    <col min="34" max="34" width="18.125" style="25" customWidth="1"/>
    <col min="35" max="35" width="22.25" style="25" customWidth="1"/>
    <col min="36" max="36" width="23" style="25" customWidth="1"/>
    <col min="37" max="37" width="17.125" style="25" customWidth="1"/>
    <col min="38" max="38" width="16.25" style="25" customWidth="1"/>
    <col min="39" max="16384" width="10" style="25"/>
  </cols>
  <sheetData>
    <row r="1" spans="1:37" ht="15" thickBot="1" x14ac:dyDescent="0.25"/>
    <row r="2" spans="1:37" ht="15" x14ac:dyDescent="0.2">
      <c r="B2" s="362"/>
      <c r="C2" s="366" t="s">
        <v>157</v>
      </c>
      <c r="D2" s="348" t="s">
        <v>158</v>
      </c>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50"/>
      <c r="AJ2" s="33" t="s">
        <v>159</v>
      </c>
      <c r="AK2" s="30" t="s">
        <v>160</v>
      </c>
    </row>
    <row r="3" spans="1:37" ht="15" x14ac:dyDescent="0.2">
      <c r="B3" s="363"/>
      <c r="C3" s="367"/>
      <c r="D3" s="351"/>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3"/>
      <c r="AJ3" s="34" t="s">
        <v>161</v>
      </c>
      <c r="AK3" s="31">
        <v>6</v>
      </c>
    </row>
    <row r="4" spans="1:37" ht="15" x14ac:dyDescent="0.2">
      <c r="B4" s="364"/>
      <c r="C4" s="360" t="s">
        <v>162</v>
      </c>
      <c r="D4" s="354" t="s">
        <v>2095</v>
      </c>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6"/>
      <c r="AJ4" s="34" t="s">
        <v>164</v>
      </c>
      <c r="AK4" s="48">
        <v>45208</v>
      </c>
    </row>
    <row r="5" spans="1:37" ht="15.75" thickBot="1" x14ac:dyDescent="0.25">
      <c r="B5" s="365"/>
      <c r="C5" s="361"/>
      <c r="D5" s="357"/>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9"/>
      <c r="AJ5" s="46" t="s">
        <v>165</v>
      </c>
      <c r="AK5" s="47" t="s">
        <v>166</v>
      </c>
    </row>
    <row r="8" spans="1:37" s="27" customFormat="1" ht="23.25" customHeight="1" x14ac:dyDescent="0.2">
      <c r="B8" s="340" t="s">
        <v>167</v>
      </c>
      <c r="C8" s="340" t="s">
        <v>168</v>
      </c>
      <c r="D8" s="340" t="s">
        <v>169</v>
      </c>
      <c r="E8" s="340" t="s">
        <v>1762</v>
      </c>
      <c r="F8" s="340" t="s">
        <v>1958</v>
      </c>
      <c r="G8" s="340" t="s">
        <v>1959</v>
      </c>
      <c r="H8" s="340" t="s">
        <v>172</v>
      </c>
      <c r="I8" s="342" t="s">
        <v>173</v>
      </c>
      <c r="J8" s="343"/>
      <c r="K8" s="343"/>
      <c r="L8" s="344"/>
      <c r="M8" s="340" t="s">
        <v>174</v>
      </c>
      <c r="N8" s="340" t="s">
        <v>175</v>
      </c>
      <c r="O8" s="340" t="s">
        <v>176</v>
      </c>
      <c r="P8" s="340" t="s">
        <v>177</v>
      </c>
      <c r="Q8" s="260" t="s">
        <v>178</v>
      </c>
      <c r="R8" s="332" t="s">
        <v>179</v>
      </c>
      <c r="S8" s="340" t="s">
        <v>180</v>
      </c>
      <c r="T8" s="332" t="s">
        <v>181</v>
      </c>
      <c r="U8" s="332" t="s">
        <v>182</v>
      </c>
      <c r="V8" s="332" t="s">
        <v>183</v>
      </c>
      <c r="W8" s="332" t="s">
        <v>184</v>
      </c>
      <c r="X8" s="334" t="s">
        <v>186</v>
      </c>
      <c r="Y8" s="335"/>
      <c r="Z8" s="335"/>
      <c r="AA8" s="335"/>
      <c r="AB8" s="336"/>
      <c r="AC8" s="334" t="s">
        <v>187</v>
      </c>
      <c r="AD8" s="335"/>
      <c r="AE8" s="335"/>
      <c r="AF8" s="335"/>
      <c r="AG8" s="335"/>
      <c r="AH8" s="336"/>
      <c r="AI8" s="330" t="s">
        <v>188</v>
      </c>
      <c r="AJ8" s="331"/>
      <c r="AK8" s="332" t="s">
        <v>189</v>
      </c>
    </row>
    <row r="9" spans="1:37" s="27" customFormat="1" ht="28.5" customHeight="1" x14ac:dyDescent="0.2">
      <c r="A9" s="29" t="s">
        <v>190</v>
      </c>
      <c r="B9" s="341"/>
      <c r="C9" s="341"/>
      <c r="D9" s="341"/>
      <c r="E9" s="341"/>
      <c r="F9" s="341"/>
      <c r="G9" s="341"/>
      <c r="H9" s="341"/>
      <c r="I9" s="345"/>
      <c r="J9" s="346"/>
      <c r="K9" s="346"/>
      <c r="L9" s="347"/>
      <c r="M9" s="341"/>
      <c r="N9" s="341"/>
      <c r="O9" s="341"/>
      <c r="P9" s="341"/>
      <c r="Q9" s="261"/>
      <c r="R9" s="333"/>
      <c r="S9" s="341"/>
      <c r="T9" s="333"/>
      <c r="U9" s="333"/>
      <c r="V9" s="333"/>
      <c r="W9" s="333"/>
      <c r="X9" s="337"/>
      <c r="Y9" s="338"/>
      <c r="Z9" s="338"/>
      <c r="AA9" s="338"/>
      <c r="AB9" s="339"/>
      <c r="AC9" s="337"/>
      <c r="AD9" s="338"/>
      <c r="AE9" s="338"/>
      <c r="AF9" s="338"/>
      <c r="AG9" s="338"/>
      <c r="AH9" s="339"/>
      <c r="AI9" s="28" t="s">
        <v>191</v>
      </c>
      <c r="AJ9" s="28" t="s">
        <v>192</v>
      </c>
      <c r="AK9" s="333"/>
    </row>
    <row r="10" spans="1:37" s="294" customFormat="1" ht="270.75" x14ac:dyDescent="0.2">
      <c r="A10" s="263"/>
      <c r="B10" s="266" t="s">
        <v>193</v>
      </c>
      <c r="C10" s="267" t="s">
        <v>1668</v>
      </c>
      <c r="D10" s="266" t="s">
        <v>251</v>
      </c>
      <c r="E10" s="266" t="s">
        <v>345</v>
      </c>
      <c r="F10" s="266" t="s">
        <v>1971</v>
      </c>
      <c r="G10" s="266" t="s">
        <v>1972</v>
      </c>
      <c r="H10" s="266" t="s">
        <v>198</v>
      </c>
      <c r="I10" s="266" t="s">
        <v>254</v>
      </c>
      <c r="J10" s="266" t="s">
        <v>255</v>
      </c>
      <c r="K10" s="266" t="s">
        <v>199</v>
      </c>
      <c r="L10" s="266" t="s">
        <v>199</v>
      </c>
      <c r="M10" s="266" t="s">
        <v>2115</v>
      </c>
      <c r="N10" s="268" t="s">
        <v>353</v>
      </c>
      <c r="O10" s="272" t="s">
        <v>2116</v>
      </c>
      <c r="P10" s="268" t="s">
        <v>349</v>
      </c>
      <c r="Q10" s="268" t="s">
        <v>350</v>
      </c>
      <c r="R10" s="268" t="s">
        <v>351</v>
      </c>
      <c r="S10" s="269">
        <v>45350</v>
      </c>
      <c r="T10" s="269">
        <v>45626</v>
      </c>
      <c r="U10" s="270" t="s">
        <v>355</v>
      </c>
      <c r="V10" s="271">
        <v>0</v>
      </c>
      <c r="W10" s="272" t="s">
        <v>206</v>
      </c>
      <c r="X10" s="266" t="s">
        <v>208</v>
      </c>
      <c r="Y10" s="266" t="s">
        <v>356</v>
      </c>
      <c r="Z10" s="266" t="s">
        <v>357</v>
      </c>
      <c r="AA10" s="266" t="s">
        <v>199</v>
      </c>
      <c r="AB10" s="266" t="s">
        <v>199</v>
      </c>
      <c r="AC10" s="266" t="s">
        <v>358</v>
      </c>
      <c r="AD10" s="266" t="s">
        <v>359</v>
      </c>
      <c r="AE10" s="266" t="s">
        <v>199</v>
      </c>
      <c r="AF10" s="266" t="s">
        <v>199</v>
      </c>
      <c r="AG10" s="266" t="s">
        <v>199</v>
      </c>
      <c r="AH10" s="266" t="s">
        <v>199</v>
      </c>
      <c r="AI10" s="266" t="s">
        <v>199</v>
      </c>
      <c r="AJ10" s="266" t="s">
        <v>199</v>
      </c>
      <c r="AK10" s="272" t="s">
        <v>262</v>
      </c>
    </row>
    <row r="11" spans="1:37" s="294" customFormat="1" ht="270.75" x14ac:dyDescent="0.2">
      <c r="A11" s="263"/>
      <c r="B11" s="268" t="s">
        <v>193</v>
      </c>
      <c r="C11" s="267" t="s">
        <v>1668</v>
      </c>
      <c r="D11" s="268" t="s">
        <v>390</v>
      </c>
      <c r="E11" s="268" t="s">
        <v>392</v>
      </c>
      <c r="F11" s="268" t="s">
        <v>1976</v>
      </c>
      <c r="G11" s="268" t="s">
        <v>1978</v>
      </c>
      <c r="H11" s="268" t="s">
        <v>393</v>
      </c>
      <c r="I11" s="268" t="s">
        <v>394</v>
      </c>
      <c r="J11" s="268" t="s">
        <v>255</v>
      </c>
      <c r="K11" s="268" t="s">
        <v>199</v>
      </c>
      <c r="L11" s="268" t="s">
        <v>199</v>
      </c>
      <c r="M11" s="266" t="s">
        <v>395</v>
      </c>
      <c r="N11" s="266" t="s">
        <v>396</v>
      </c>
      <c r="O11" s="272" t="s">
        <v>397</v>
      </c>
      <c r="P11" s="268" t="s">
        <v>398</v>
      </c>
      <c r="Q11" s="268" t="s">
        <v>399</v>
      </c>
      <c r="R11" s="268" t="s">
        <v>84</v>
      </c>
      <c r="S11" s="270">
        <v>45293</v>
      </c>
      <c r="T11" s="270">
        <v>45626</v>
      </c>
      <c r="U11" s="268" t="s">
        <v>400</v>
      </c>
      <c r="V11" s="271">
        <v>0</v>
      </c>
      <c r="W11" s="273" t="s">
        <v>206</v>
      </c>
      <c r="X11" s="268" t="s">
        <v>401</v>
      </c>
      <c r="Y11" s="268" t="s">
        <v>402</v>
      </c>
      <c r="Z11" s="268" t="s">
        <v>403</v>
      </c>
      <c r="AA11" s="268" t="s">
        <v>208</v>
      </c>
      <c r="AB11" s="268" t="s">
        <v>199</v>
      </c>
      <c r="AC11" s="268" t="s">
        <v>366</v>
      </c>
      <c r="AD11" s="268" t="s">
        <v>199</v>
      </c>
      <c r="AE11" s="268" t="s">
        <v>199</v>
      </c>
      <c r="AF11" s="268" t="s">
        <v>199</v>
      </c>
      <c r="AG11" s="268" t="s">
        <v>199</v>
      </c>
      <c r="AH11" s="268" t="s">
        <v>199</v>
      </c>
      <c r="AI11" s="268" t="s">
        <v>404</v>
      </c>
      <c r="AJ11" s="268" t="s">
        <v>405</v>
      </c>
      <c r="AK11" s="268" t="s">
        <v>406</v>
      </c>
    </row>
    <row r="12" spans="1:37" s="294" customFormat="1" ht="270.75" x14ac:dyDescent="0.2">
      <c r="A12" s="263"/>
      <c r="B12" s="268" t="s">
        <v>193</v>
      </c>
      <c r="C12" s="267" t="s">
        <v>1668</v>
      </c>
      <c r="D12" s="268" t="s">
        <v>390</v>
      </c>
      <c r="E12" s="268" t="s">
        <v>442</v>
      </c>
      <c r="F12" s="268" t="s">
        <v>1976</v>
      </c>
      <c r="G12" s="268" t="s">
        <v>1978</v>
      </c>
      <c r="H12" s="268" t="s">
        <v>393</v>
      </c>
      <c r="I12" s="268" t="s">
        <v>394</v>
      </c>
      <c r="J12" s="268" t="s">
        <v>255</v>
      </c>
      <c r="K12" s="268" t="s">
        <v>199</v>
      </c>
      <c r="L12" s="268" t="s">
        <v>199</v>
      </c>
      <c r="M12" s="266" t="s">
        <v>443</v>
      </c>
      <c r="N12" s="266" t="s">
        <v>444</v>
      </c>
      <c r="O12" s="272" t="s">
        <v>445</v>
      </c>
      <c r="P12" s="266" t="s">
        <v>446</v>
      </c>
      <c r="Q12" s="266" t="s">
        <v>447</v>
      </c>
      <c r="R12" s="266" t="s">
        <v>84</v>
      </c>
      <c r="S12" s="269">
        <v>45350</v>
      </c>
      <c r="T12" s="269">
        <v>45442</v>
      </c>
      <c r="U12" s="269" t="s">
        <v>99</v>
      </c>
      <c r="V12" s="271">
        <v>8000000</v>
      </c>
      <c r="W12" s="272">
        <v>618</v>
      </c>
      <c r="X12" s="266" t="s">
        <v>207</v>
      </c>
      <c r="Y12" s="266" t="s">
        <v>208</v>
      </c>
      <c r="Z12" s="266" t="s">
        <v>199</v>
      </c>
      <c r="AA12" s="266" t="s">
        <v>199</v>
      </c>
      <c r="AB12" s="272" t="s">
        <v>199</v>
      </c>
      <c r="AC12" s="266" t="s">
        <v>209</v>
      </c>
      <c r="AD12" s="266" t="s">
        <v>249</v>
      </c>
      <c r="AE12" s="266" t="s">
        <v>199</v>
      </c>
      <c r="AF12" s="266" t="s">
        <v>199</v>
      </c>
      <c r="AG12" s="266" t="s">
        <v>199</v>
      </c>
      <c r="AH12" s="266" t="s">
        <v>199</v>
      </c>
      <c r="AI12" s="266" t="s">
        <v>199</v>
      </c>
      <c r="AJ12" s="266" t="s">
        <v>199</v>
      </c>
      <c r="AK12" s="266" t="s">
        <v>420</v>
      </c>
    </row>
    <row r="13" spans="1:37" s="294" customFormat="1" ht="270.75" x14ac:dyDescent="0.2">
      <c r="A13" s="263"/>
      <c r="B13" s="268" t="s">
        <v>193</v>
      </c>
      <c r="C13" s="267" t="s">
        <v>1668</v>
      </c>
      <c r="D13" s="268" t="s">
        <v>390</v>
      </c>
      <c r="E13" s="268" t="s">
        <v>415</v>
      </c>
      <c r="F13" s="268" t="s">
        <v>1976</v>
      </c>
      <c r="G13" s="268" t="s">
        <v>1978</v>
      </c>
      <c r="H13" s="268" t="s">
        <v>393</v>
      </c>
      <c r="I13" s="268" t="s">
        <v>394</v>
      </c>
      <c r="J13" s="268" t="s">
        <v>255</v>
      </c>
      <c r="K13" s="268" t="s">
        <v>199</v>
      </c>
      <c r="L13" s="268" t="s">
        <v>199</v>
      </c>
      <c r="M13" s="266" t="s">
        <v>416</v>
      </c>
      <c r="N13" s="266" t="s">
        <v>417</v>
      </c>
      <c r="O13" s="272" t="s">
        <v>348</v>
      </c>
      <c r="P13" s="268" t="s">
        <v>398</v>
      </c>
      <c r="Q13" s="266" t="s">
        <v>418</v>
      </c>
      <c r="R13" s="266" t="s">
        <v>84</v>
      </c>
      <c r="S13" s="269">
        <v>45306</v>
      </c>
      <c r="T13" s="269">
        <v>45350</v>
      </c>
      <c r="U13" s="269" t="s">
        <v>50</v>
      </c>
      <c r="V13" s="271">
        <v>0</v>
      </c>
      <c r="W13" s="272" t="s">
        <v>206</v>
      </c>
      <c r="X13" s="266" t="s">
        <v>208</v>
      </c>
      <c r="Y13" s="266" t="s">
        <v>356</v>
      </c>
      <c r="Z13" s="266" t="s">
        <v>357</v>
      </c>
      <c r="AA13" s="266" t="s">
        <v>199</v>
      </c>
      <c r="AB13" s="272" t="s">
        <v>199</v>
      </c>
      <c r="AC13" s="266" t="s">
        <v>358</v>
      </c>
      <c r="AD13" s="266" t="s">
        <v>419</v>
      </c>
      <c r="AE13" s="266" t="s">
        <v>199</v>
      </c>
      <c r="AF13" s="266" t="s">
        <v>199</v>
      </c>
      <c r="AG13" s="266" t="s">
        <v>199</v>
      </c>
      <c r="AH13" s="266" t="s">
        <v>199</v>
      </c>
      <c r="AI13" s="266" t="s">
        <v>199</v>
      </c>
      <c r="AJ13" s="266" t="s">
        <v>199</v>
      </c>
      <c r="AK13" s="266" t="s">
        <v>420</v>
      </c>
    </row>
    <row r="14" spans="1:37" s="294" customFormat="1" ht="270.75" x14ac:dyDescent="0.2">
      <c r="A14" s="263"/>
      <c r="B14" s="268" t="s">
        <v>193</v>
      </c>
      <c r="C14" s="267" t="s">
        <v>1668</v>
      </c>
      <c r="D14" s="268" t="s">
        <v>390</v>
      </c>
      <c r="E14" s="268" t="s">
        <v>392</v>
      </c>
      <c r="F14" s="268" t="s">
        <v>1976</v>
      </c>
      <c r="G14" s="268" t="s">
        <v>1978</v>
      </c>
      <c r="H14" s="268" t="s">
        <v>393</v>
      </c>
      <c r="I14" s="268" t="s">
        <v>394</v>
      </c>
      <c r="J14" s="268" t="s">
        <v>255</v>
      </c>
      <c r="K14" s="268" t="s">
        <v>199</v>
      </c>
      <c r="L14" s="268" t="s">
        <v>199</v>
      </c>
      <c r="M14" s="266" t="s">
        <v>407</v>
      </c>
      <c r="N14" s="266" t="s">
        <v>408</v>
      </c>
      <c r="O14" s="272" t="s">
        <v>409</v>
      </c>
      <c r="P14" s="268" t="s">
        <v>398</v>
      </c>
      <c r="Q14" s="268" t="s">
        <v>399</v>
      </c>
      <c r="R14" s="268" t="s">
        <v>84</v>
      </c>
      <c r="S14" s="270">
        <v>45293</v>
      </c>
      <c r="T14" s="270">
        <v>45626</v>
      </c>
      <c r="U14" s="268" t="s">
        <v>400</v>
      </c>
      <c r="V14" s="271">
        <v>0</v>
      </c>
      <c r="W14" s="272" t="s">
        <v>206</v>
      </c>
      <c r="X14" s="268" t="s">
        <v>401</v>
      </c>
      <c r="Y14" s="268" t="s">
        <v>402</v>
      </c>
      <c r="Z14" s="268" t="s">
        <v>403</v>
      </c>
      <c r="AA14" s="268" t="s">
        <v>208</v>
      </c>
      <c r="AB14" s="268" t="s">
        <v>199</v>
      </c>
      <c r="AC14" s="268" t="s">
        <v>366</v>
      </c>
      <c r="AD14" s="268" t="s">
        <v>199</v>
      </c>
      <c r="AE14" s="268" t="s">
        <v>199</v>
      </c>
      <c r="AF14" s="268" t="s">
        <v>199</v>
      </c>
      <c r="AG14" s="268" t="s">
        <v>199</v>
      </c>
      <c r="AH14" s="268" t="s">
        <v>199</v>
      </c>
      <c r="AI14" s="268" t="s">
        <v>410</v>
      </c>
      <c r="AJ14" s="268" t="s">
        <v>411</v>
      </c>
      <c r="AK14" s="268" t="s">
        <v>406</v>
      </c>
    </row>
    <row r="15" spans="1:37" s="294" customFormat="1" ht="270.75" x14ac:dyDescent="0.2">
      <c r="A15" s="263"/>
      <c r="B15" s="268" t="s">
        <v>193</v>
      </c>
      <c r="C15" s="267" t="s">
        <v>1668</v>
      </c>
      <c r="D15" s="268" t="s">
        <v>390</v>
      </c>
      <c r="E15" s="268" t="s">
        <v>415</v>
      </c>
      <c r="F15" s="268" t="s">
        <v>1976</v>
      </c>
      <c r="G15" s="268" t="s">
        <v>1978</v>
      </c>
      <c r="H15" s="268" t="s">
        <v>393</v>
      </c>
      <c r="I15" s="268" t="s">
        <v>394</v>
      </c>
      <c r="J15" s="268" t="s">
        <v>255</v>
      </c>
      <c r="K15" s="268" t="s">
        <v>199</v>
      </c>
      <c r="L15" s="268" t="s">
        <v>199</v>
      </c>
      <c r="M15" s="266" t="s">
        <v>421</v>
      </c>
      <c r="N15" s="266" t="s">
        <v>422</v>
      </c>
      <c r="O15" s="272" t="s">
        <v>423</v>
      </c>
      <c r="P15" s="268" t="s">
        <v>398</v>
      </c>
      <c r="Q15" s="266" t="s">
        <v>418</v>
      </c>
      <c r="R15" s="266" t="s">
        <v>84</v>
      </c>
      <c r="S15" s="269">
        <v>45350</v>
      </c>
      <c r="T15" s="269">
        <v>45626</v>
      </c>
      <c r="U15" s="274" t="s">
        <v>424</v>
      </c>
      <c r="V15" s="271">
        <v>0</v>
      </c>
      <c r="W15" s="272" t="s">
        <v>206</v>
      </c>
      <c r="X15" s="266" t="s">
        <v>208</v>
      </c>
      <c r="Y15" s="266" t="s">
        <v>356</v>
      </c>
      <c r="Z15" s="266" t="s">
        <v>357</v>
      </c>
      <c r="AA15" s="266" t="s">
        <v>425</v>
      </c>
      <c r="AB15" s="272" t="s">
        <v>199</v>
      </c>
      <c r="AC15" s="266" t="s">
        <v>358</v>
      </c>
      <c r="AD15" s="266" t="s">
        <v>419</v>
      </c>
      <c r="AE15" s="266" t="s">
        <v>199</v>
      </c>
      <c r="AF15" s="266" t="s">
        <v>199</v>
      </c>
      <c r="AG15" s="266" t="s">
        <v>199</v>
      </c>
      <c r="AH15" s="266" t="s">
        <v>199</v>
      </c>
      <c r="AI15" s="266" t="s">
        <v>199</v>
      </c>
      <c r="AJ15" s="266" t="s">
        <v>199</v>
      </c>
      <c r="AK15" s="266" t="s">
        <v>420</v>
      </c>
    </row>
    <row r="16" spans="1:37" s="263" customFormat="1" ht="270.75" x14ac:dyDescent="0.2">
      <c r="B16" s="268" t="s">
        <v>193</v>
      </c>
      <c r="C16" s="267" t="s">
        <v>1668</v>
      </c>
      <c r="D16" s="268" t="s">
        <v>390</v>
      </c>
      <c r="E16" s="268" t="s">
        <v>442</v>
      </c>
      <c r="F16" s="268" t="s">
        <v>1976</v>
      </c>
      <c r="G16" s="268" t="s">
        <v>1978</v>
      </c>
      <c r="H16" s="268" t="s">
        <v>393</v>
      </c>
      <c r="I16" s="268" t="s">
        <v>394</v>
      </c>
      <c r="J16" s="268" t="s">
        <v>255</v>
      </c>
      <c r="K16" s="268" t="s">
        <v>199</v>
      </c>
      <c r="L16" s="268" t="s">
        <v>199</v>
      </c>
      <c r="M16" s="266" t="s">
        <v>448</v>
      </c>
      <c r="N16" s="266" t="s">
        <v>449</v>
      </c>
      <c r="O16" s="272" t="s">
        <v>450</v>
      </c>
      <c r="P16" s="266" t="s">
        <v>446</v>
      </c>
      <c r="Q16" s="266" t="s">
        <v>447</v>
      </c>
      <c r="R16" s="266" t="s">
        <v>84</v>
      </c>
      <c r="S16" s="269">
        <v>45444</v>
      </c>
      <c r="T16" s="269">
        <v>45596</v>
      </c>
      <c r="U16" s="269" t="s">
        <v>99</v>
      </c>
      <c r="V16" s="271">
        <v>30000000</v>
      </c>
      <c r="W16" s="272">
        <v>618</v>
      </c>
      <c r="X16" s="266" t="s">
        <v>208</v>
      </c>
      <c r="Y16" s="266" t="s">
        <v>401</v>
      </c>
      <c r="Z16" s="266" t="s">
        <v>376</v>
      </c>
      <c r="AA16" s="266" t="s">
        <v>451</v>
      </c>
      <c r="AB16" s="272" t="s">
        <v>199</v>
      </c>
      <c r="AC16" s="266" t="s">
        <v>366</v>
      </c>
      <c r="AD16" s="266" t="s">
        <v>249</v>
      </c>
      <c r="AE16" s="266" t="s">
        <v>199</v>
      </c>
      <c r="AF16" s="266" t="s">
        <v>199</v>
      </c>
      <c r="AG16" s="266" t="s">
        <v>199</v>
      </c>
      <c r="AH16" s="266" t="s">
        <v>199</v>
      </c>
      <c r="AI16" s="266" t="s">
        <v>410</v>
      </c>
      <c r="AJ16" s="266" t="s">
        <v>411</v>
      </c>
      <c r="AK16" s="266" t="s">
        <v>420</v>
      </c>
    </row>
    <row r="17" spans="2:38" s="263" customFormat="1" ht="270.75" x14ac:dyDescent="0.2">
      <c r="B17" s="268" t="s">
        <v>193</v>
      </c>
      <c r="C17" s="267" t="s">
        <v>1668</v>
      </c>
      <c r="D17" s="268" t="s">
        <v>390</v>
      </c>
      <c r="E17" s="268" t="s">
        <v>392</v>
      </c>
      <c r="F17" s="268" t="s">
        <v>1976</v>
      </c>
      <c r="G17" s="268" t="s">
        <v>1978</v>
      </c>
      <c r="H17" s="268" t="s">
        <v>393</v>
      </c>
      <c r="I17" s="268" t="s">
        <v>394</v>
      </c>
      <c r="J17" s="268" t="s">
        <v>255</v>
      </c>
      <c r="K17" s="268" t="s">
        <v>199</v>
      </c>
      <c r="L17" s="268" t="s">
        <v>199</v>
      </c>
      <c r="M17" s="266" t="s">
        <v>412</v>
      </c>
      <c r="N17" s="266" t="s">
        <v>413</v>
      </c>
      <c r="O17" s="272" t="s">
        <v>414</v>
      </c>
      <c r="P17" s="268" t="s">
        <v>398</v>
      </c>
      <c r="Q17" s="268" t="s">
        <v>399</v>
      </c>
      <c r="R17" s="268" t="s">
        <v>84</v>
      </c>
      <c r="S17" s="270">
        <v>45293</v>
      </c>
      <c r="T17" s="270">
        <v>45626</v>
      </c>
      <c r="U17" s="268" t="s">
        <v>400</v>
      </c>
      <c r="V17" s="271">
        <v>0</v>
      </c>
      <c r="W17" s="272" t="s">
        <v>206</v>
      </c>
      <c r="X17" s="268" t="s">
        <v>401</v>
      </c>
      <c r="Y17" s="268" t="s">
        <v>402</v>
      </c>
      <c r="Z17" s="268" t="s">
        <v>403</v>
      </c>
      <c r="AA17" s="268" t="s">
        <v>208</v>
      </c>
      <c r="AB17" s="268" t="s">
        <v>199</v>
      </c>
      <c r="AC17" s="268" t="s">
        <v>366</v>
      </c>
      <c r="AD17" s="268" t="s">
        <v>199</v>
      </c>
      <c r="AE17" s="268" t="s">
        <v>199</v>
      </c>
      <c r="AF17" s="268" t="s">
        <v>199</v>
      </c>
      <c r="AG17" s="268" t="s">
        <v>199</v>
      </c>
      <c r="AH17" s="268" t="s">
        <v>199</v>
      </c>
      <c r="AI17" s="268" t="s">
        <v>404</v>
      </c>
      <c r="AJ17" s="268" t="s">
        <v>405</v>
      </c>
      <c r="AK17" s="268" t="s">
        <v>406</v>
      </c>
    </row>
    <row r="18" spans="2:38" s="263" customFormat="1" ht="270.75" x14ac:dyDescent="0.2">
      <c r="B18" s="268" t="s">
        <v>193</v>
      </c>
      <c r="C18" s="267" t="s">
        <v>1668</v>
      </c>
      <c r="D18" s="268" t="s">
        <v>390</v>
      </c>
      <c r="E18" s="268" t="s">
        <v>415</v>
      </c>
      <c r="F18" s="268" t="s">
        <v>1976</v>
      </c>
      <c r="G18" s="268" t="s">
        <v>1978</v>
      </c>
      <c r="H18" s="268" t="s">
        <v>393</v>
      </c>
      <c r="I18" s="268" t="s">
        <v>394</v>
      </c>
      <c r="J18" s="268" t="s">
        <v>255</v>
      </c>
      <c r="K18" s="268" t="s">
        <v>199</v>
      </c>
      <c r="L18" s="268" t="s">
        <v>199</v>
      </c>
      <c r="M18" s="266" t="s">
        <v>426</v>
      </c>
      <c r="N18" s="266" t="s">
        <v>353</v>
      </c>
      <c r="O18" s="272" t="s">
        <v>2116</v>
      </c>
      <c r="P18" s="268" t="s">
        <v>398</v>
      </c>
      <c r="Q18" s="266" t="s">
        <v>418</v>
      </c>
      <c r="R18" s="266" t="s">
        <v>84</v>
      </c>
      <c r="S18" s="269">
        <v>45350</v>
      </c>
      <c r="T18" s="269">
        <v>45626</v>
      </c>
      <c r="U18" s="269" t="s">
        <v>50</v>
      </c>
      <c r="V18" s="271">
        <v>0</v>
      </c>
      <c r="W18" s="272" t="s">
        <v>206</v>
      </c>
      <c r="X18" s="266" t="s">
        <v>208</v>
      </c>
      <c r="Y18" s="266" t="s">
        <v>356</v>
      </c>
      <c r="Z18" s="266" t="s">
        <v>357</v>
      </c>
      <c r="AA18" s="266" t="s">
        <v>425</v>
      </c>
      <c r="AB18" s="272" t="s">
        <v>199</v>
      </c>
      <c r="AC18" s="266" t="s">
        <v>358</v>
      </c>
      <c r="AD18" s="266" t="s">
        <v>419</v>
      </c>
      <c r="AE18" s="266" t="s">
        <v>199</v>
      </c>
      <c r="AF18" s="266" t="s">
        <v>199</v>
      </c>
      <c r="AG18" s="266" t="s">
        <v>199</v>
      </c>
      <c r="AH18" s="266" t="s">
        <v>199</v>
      </c>
      <c r="AI18" s="266" t="s">
        <v>199</v>
      </c>
      <c r="AJ18" s="266" t="s">
        <v>199</v>
      </c>
      <c r="AK18" s="266" t="s">
        <v>420</v>
      </c>
    </row>
    <row r="19" spans="2:38" s="263" customFormat="1" ht="270.75" x14ac:dyDescent="0.2">
      <c r="B19" s="268" t="s">
        <v>193</v>
      </c>
      <c r="C19" s="267" t="s">
        <v>1668</v>
      </c>
      <c r="D19" s="268" t="s">
        <v>390</v>
      </c>
      <c r="E19" s="268" t="s">
        <v>442</v>
      </c>
      <c r="F19" s="268" t="s">
        <v>1976</v>
      </c>
      <c r="G19" s="268" t="s">
        <v>1978</v>
      </c>
      <c r="H19" s="268" t="s">
        <v>393</v>
      </c>
      <c r="I19" s="268" t="s">
        <v>394</v>
      </c>
      <c r="J19" s="268" t="s">
        <v>255</v>
      </c>
      <c r="K19" s="268" t="s">
        <v>199</v>
      </c>
      <c r="L19" s="268" t="s">
        <v>199</v>
      </c>
      <c r="M19" s="266" t="s">
        <v>452</v>
      </c>
      <c r="N19" s="266" t="s">
        <v>453</v>
      </c>
      <c r="O19" s="272" t="s">
        <v>454</v>
      </c>
      <c r="P19" s="266" t="s">
        <v>446</v>
      </c>
      <c r="Q19" s="266" t="s">
        <v>447</v>
      </c>
      <c r="R19" s="266" t="s">
        <v>84</v>
      </c>
      <c r="S19" s="269">
        <v>45597</v>
      </c>
      <c r="T19" s="269">
        <v>45626</v>
      </c>
      <c r="U19" s="269" t="s">
        <v>199</v>
      </c>
      <c r="V19" s="271">
        <v>8000000</v>
      </c>
      <c r="W19" s="272">
        <v>618</v>
      </c>
      <c r="X19" s="266" t="s">
        <v>208</v>
      </c>
      <c r="Y19" s="266" t="s">
        <v>402</v>
      </c>
      <c r="Z19" s="266" t="s">
        <v>199</v>
      </c>
      <c r="AA19" s="266" t="s">
        <v>199</v>
      </c>
      <c r="AB19" s="272" t="s">
        <v>199</v>
      </c>
      <c r="AC19" s="266" t="s">
        <v>366</v>
      </c>
      <c r="AD19" s="266" t="s">
        <v>249</v>
      </c>
      <c r="AE19" s="266" t="s">
        <v>199</v>
      </c>
      <c r="AF19" s="266" t="s">
        <v>199</v>
      </c>
      <c r="AG19" s="266" t="s">
        <v>199</v>
      </c>
      <c r="AH19" s="266" t="s">
        <v>199</v>
      </c>
      <c r="AI19" s="266" t="s">
        <v>404</v>
      </c>
      <c r="AJ19" s="266" t="s">
        <v>405</v>
      </c>
      <c r="AK19" s="266" t="s">
        <v>420</v>
      </c>
    </row>
    <row r="20" spans="2:38" s="263" customFormat="1" ht="270.75" x14ac:dyDescent="0.2">
      <c r="B20" s="268" t="s">
        <v>193</v>
      </c>
      <c r="C20" s="267" t="s">
        <v>1668</v>
      </c>
      <c r="D20" s="268" t="s">
        <v>390</v>
      </c>
      <c r="E20" s="268" t="s">
        <v>415</v>
      </c>
      <c r="F20" s="268" t="s">
        <v>1976</v>
      </c>
      <c r="G20" s="268" t="s">
        <v>1978</v>
      </c>
      <c r="H20" s="268" t="s">
        <v>393</v>
      </c>
      <c r="I20" s="268" t="s">
        <v>394</v>
      </c>
      <c r="J20" s="268" t="s">
        <v>255</v>
      </c>
      <c r="K20" s="268" t="s">
        <v>199</v>
      </c>
      <c r="L20" s="268" t="s">
        <v>199</v>
      </c>
      <c r="M20" s="266" t="s">
        <v>428</v>
      </c>
      <c r="N20" s="266" t="s">
        <v>429</v>
      </c>
      <c r="O20" s="272" t="s">
        <v>430</v>
      </c>
      <c r="P20" s="268" t="s">
        <v>398</v>
      </c>
      <c r="Q20" s="266" t="s">
        <v>418</v>
      </c>
      <c r="R20" s="266" t="s">
        <v>84</v>
      </c>
      <c r="S20" s="269">
        <v>45350</v>
      </c>
      <c r="T20" s="269">
        <v>45626</v>
      </c>
      <c r="U20" s="269" t="s">
        <v>50</v>
      </c>
      <c r="V20" s="271">
        <v>0</v>
      </c>
      <c r="W20" s="272" t="s">
        <v>206</v>
      </c>
      <c r="X20" s="266" t="s">
        <v>208</v>
      </c>
      <c r="Y20" s="266" t="s">
        <v>356</v>
      </c>
      <c r="Z20" s="266" t="s">
        <v>357</v>
      </c>
      <c r="AA20" s="266" t="s">
        <v>199</v>
      </c>
      <c r="AB20" s="272" t="s">
        <v>199</v>
      </c>
      <c r="AC20" s="266" t="s">
        <v>358</v>
      </c>
      <c r="AD20" s="266" t="s">
        <v>419</v>
      </c>
      <c r="AE20" s="266" t="s">
        <v>359</v>
      </c>
      <c r="AF20" s="266" t="s">
        <v>366</v>
      </c>
      <c r="AG20" s="266" t="s">
        <v>199</v>
      </c>
      <c r="AH20" s="266" t="s">
        <v>199</v>
      </c>
      <c r="AI20" s="266" t="s">
        <v>367</v>
      </c>
      <c r="AJ20" s="266" t="s">
        <v>368</v>
      </c>
      <c r="AK20" s="266" t="s">
        <v>420</v>
      </c>
    </row>
    <row r="21" spans="2:38" s="263" customFormat="1" ht="270.75" x14ac:dyDescent="0.2">
      <c r="B21" s="268" t="s">
        <v>193</v>
      </c>
      <c r="C21" s="267" t="s">
        <v>1668</v>
      </c>
      <c r="D21" s="268" t="s">
        <v>390</v>
      </c>
      <c r="E21" s="268" t="s">
        <v>415</v>
      </c>
      <c r="F21" s="268" t="s">
        <v>1976</v>
      </c>
      <c r="G21" s="268" t="s">
        <v>1978</v>
      </c>
      <c r="H21" s="268" t="s">
        <v>393</v>
      </c>
      <c r="I21" s="268" t="s">
        <v>394</v>
      </c>
      <c r="J21" s="268" t="s">
        <v>255</v>
      </c>
      <c r="K21" s="268" t="s">
        <v>199</v>
      </c>
      <c r="L21" s="268" t="s">
        <v>199</v>
      </c>
      <c r="M21" s="266" t="s">
        <v>2117</v>
      </c>
      <c r="N21" s="266" t="s">
        <v>2117</v>
      </c>
      <c r="O21" s="272" t="s">
        <v>2118</v>
      </c>
      <c r="P21" s="268" t="s">
        <v>398</v>
      </c>
      <c r="Q21" s="266" t="s">
        <v>418</v>
      </c>
      <c r="R21" s="266" t="s">
        <v>84</v>
      </c>
      <c r="S21" s="269">
        <v>45597</v>
      </c>
      <c r="T21" s="269">
        <v>45641</v>
      </c>
      <c r="U21" s="269" t="s">
        <v>50</v>
      </c>
      <c r="V21" s="271">
        <v>0</v>
      </c>
      <c r="W21" s="272" t="s">
        <v>206</v>
      </c>
      <c r="X21" s="266" t="s">
        <v>208</v>
      </c>
      <c r="Y21" s="266" t="s">
        <v>401</v>
      </c>
      <c r="Z21" s="266" t="s">
        <v>356</v>
      </c>
      <c r="AA21" s="266" t="s">
        <v>357</v>
      </c>
      <c r="AB21" s="272" t="s">
        <v>199</v>
      </c>
      <c r="AC21" s="266" t="s">
        <v>358</v>
      </c>
      <c r="AD21" s="266" t="s">
        <v>419</v>
      </c>
      <c r="AE21" s="266" t="s">
        <v>366</v>
      </c>
      <c r="AF21" s="266" t="s">
        <v>199</v>
      </c>
      <c r="AG21" s="266" t="s">
        <v>199</v>
      </c>
      <c r="AH21" s="266" t="s">
        <v>199</v>
      </c>
      <c r="AI21" s="266" t="s">
        <v>410</v>
      </c>
      <c r="AJ21" s="266" t="s">
        <v>411</v>
      </c>
      <c r="AK21" s="266" t="s">
        <v>420</v>
      </c>
    </row>
    <row r="22" spans="2:38" s="263" customFormat="1" ht="270.75" x14ac:dyDescent="0.2">
      <c r="B22" s="268" t="s">
        <v>193</v>
      </c>
      <c r="C22" s="267" t="s">
        <v>1668</v>
      </c>
      <c r="D22" s="268" t="s">
        <v>390</v>
      </c>
      <c r="E22" s="268" t="s">
        <v>415</v>
      </c>
      <c r="F22" s="268" t="s">
        <v>1976</v>
      </c>
      <c r="G22" s="268" t="s">
        <v>1978</v>
      </c>
      <c r="H22" s="268" t="s">
        <v>393</v>
      </c>
      <c r="I22" s="268" t="s">
        <v>394</v>
      </c>
      <c r="J22" s="268" t="s">
        <v>255</v>
      </c>
      <c r="K22" s="268" t="s">
        <v>199</v>
      </c>
      <c r="L22" s="268" t="s">
        <v>199</v>
      </c>
      <c r="M22" s="266" t="s">
        <v>434</v>
      </c>
      <c r="N22" s="266" t="s">
        <v>435</v>
      </c>
      <c r="O22" s="272" t="s">
        <v>436</v>
      </c>
      <c r="P22" s="268" t="s">
        <v>398</v>
      </c>
      <c r="Q22" s="266" t="s">
        <v>418</v>
      </c>
      <c r="R22" s="266" t="s">
        <v>84</v>
      </c>
      <c r="S22" s="269">
        <v>45350</v>
      </c>
      <c r="T22" s="269">
        <v>45626</v>
      </c>
      <c r="U22" s="269" t="s">
        <v>50</v>
      </c>
      <c r="V22" s="271">
        <v>0</v>
      </c>
      <c r="W22" s="272" t="s">
        <v>206</v>
      </c>
      <c r="X22" s="266" t="s">
        <v>208</v>
      </c>
      <c r="Y22" s="266" t="s">
        <v>401</v>
      </c>
      <c r="Z22" s="266" t="s">
        <v>356</v>
      </c>
      <c r="AA22" s="266" t="s">
        <v>357</v>
      </c>
      <c r="AB22" s="272" t="s">
        <v>199</v>
      </c>
      <c r="AC22" s="266" t="s">
        <v>358</v>
      </c>
      <c r="AD22" s="266" t="s">
        <v>419</v>
      </c>
      <c r="AE22" s="266" t="s">
        <v>366</v>
      </c>
      <c r="AF22" s="266" t="s">
        <v>199</v>
      </c>
      <c r="AG22" s="266" t="s">
        <v>199</v>
      </c>
      <c r="AH22" s="266" t="s">
        <v>199</v>
      </c>
      <c r="AI22" s="266" t="s">
        <v>410</v>
      </c>
      <c r="AJ22" s="266" t="s">
        <v>411</v>
      </c>
      <c r="AK22" s="266" t="s">
        <v>420</v>
      </c>
    </row>
    <row r="23" spans="2:38" s="263" customFormat="1" ht="171" x14ac:dyDescent="0.2">
      <c r="B23" s="266" t="s">
        <v>523</v>
      </c>
      <c r="C23" s="267" t="s">
        <v>524</v>
      </c>
      <c r="D23" s="266" t="s">
        <v>1490</v>
      </c>
      <c r="E23" s="266" t="s">
        <v>1492</v>
      </c>
      <c r="F23" s="266" t="s">
        <v>1490</v>
      </c>
      <c r="G23" s="266" t="s">
        <v>2050</v>
      </c>
      <c r="H23" s="266" t="s">
        <v>1493</v>
      </c>
      <c r="I23" s="266" t="s">
        <v>199</v>
      </c>
      <c r="J23" s="266" t="s">
        <v>199</v>
      </c>
      <c r="K23" s="266" t="s">
        <v>199</v>
      </c>
      <c r="L23" s="266" t="s">
        <v>199</v>
      </c>
      <c r="M23" s="266" t="s">
        <v>1499</v>
      </c>
      <c r="N23" s="266" t="s">
        <v>1500</v>
      </c>
      <c r="O23" s="272" t="s">
        <v>1501</v>
      </c>
      <c r="P23" s="266" t="s">
        <v>709</v>
      </c>
      <c r="Q23" s="266" t="s">
        <v>1502</v>
      </c>
      <c r="R23" s="266" t="s">
        <v>119</v>
      </c>
      <c r="S23" s="269">
        <v>45292</v>
      </c>
      <c r="T23" s="269">
        <v>45626</v>
      </c>
      <c r="U23" s="269" t="s">
        <v>119</v>
      </c>
      <c r="V23" s="275">
        <v>2590060731.1999998</v>
      </c>
      <c r="W23" s="266" t="s">
        <v>2052</v>
      </c>
      <c r="X23" s="266" t="s">
        <v>1503</v>
      </c>
      <c r="Y23" s="266" t="s">
        <v>199</v>
      </c>
      <c r="Z23" s="266" t="s">
        <v>199</v>
      </c>
      <c r="AA23" s="266" t="s">
        <v>199</v>
      </c>
      <c r="AB23" s="266" t="s">
        <v>199</v>
      </c>
      <c r="AC23" s="266" t="s">
        <v>209</v>
      </c>
      <c r="AD23" s="266" t="s">
        <v>249</v>
      </c>
      <c r="AE23" s="266" t="s">
        <v>199</v>
      </c>
      <c r="AF23" s="266" t="s">
        <v>199</v>
      </c>
      <c r="AG23" s="266" t="s">
        <v>199</v>
      </c>
      <c r="AH23" s="266" t="s">
        <v>199</v>
      </c>
      <c r="AI23" s="266" t="s">
        <v>199</v>
      </c>
      <c r="AJ23" s="266" t="s">
        <v>199</v>
      </c>
      <c r="AK23" s="266" t="s">
        <v>1498</v>
      </c>
    </row>
    <row r="24" spans="2:38" s="263" customFormat="1" ht="171" x14ac:dyDescent="0.2">
      <c r="B24" s="266" t="s">
        <v>455</v>
      </c>
      <c r="C24" s="267" t="s">
        <v>873</v>
      </c>
      <c r="D24" s="266" t="s">
        <v>1310</v>
      </c>
      <c r="E24" s="266" t="s">
        <v>1429</v>
      </c>
      <c r="F24" s="266" t="s">
        <v>1310</v>
      </c>
      <c r="G24" s="266" t="s">
        <v>1989</v>
      </c>
      <c r="H24" s="266" t="s">
        <v>1197</v>
      </c>
      <c r="I24" s="266" t="s">
        <v>878</v>
      </c>
      <c r="J24" s="266" t="s">
        <v>199</v>
      </c>
      <c r="K24" s="266" t="s">
        <v>199</v>
      </c>
      <c r="L24" s="266" t="s">
        <v>199</v>
      </c>
      <c r="M24" s="276" t="s">
        <v>1430</v>
      </c>
      <c r="N24" s="266" t="s">
        <v>1431</v>
      </c>
      <c r="O24" s="266" t="s">
        <v>1432</v>
      </c>
      <c r="P24" s="266" t="s">
        <v>1314</v>
      </c>
      <c r="Q24" s="266" t="s">
        <v>1416</v>
      </c>
      <c r="R24" s="277" t="s">
        <v>99</v>
      </c>
      <c r="S24" s="269">
        <v>45306</v>
      </c>
      <c r="T24" s="269">
        <v>45380</v>
      </c>
      <c r="U24" s="269" t="s">
        <v>519</v>
      </c>
      <c r="V24" s="115">
        <v>0</v>
      </c>
      <c r="W24" s="272" t="s">
        <v>206</v>
      </c>
      <c r="X24" s="266" t="s">
        <v>357</v>
      </c>
      <c r="Y24" s="266" t="s">
        <v>199</v>
      </c>
      <c r="Z24" s="266" t="s">
        <v>199</v>
      </c>
      <c r="AA24" s="266" t="s">
        <v>199</v>
      </c>
      <c r="AB24" s="266" t="s">
        <v>199</v>
      </c>
      <c r="AC24" s="266" t="s">
        <v>419</v>
      </c>
      <c r="AD24" s="266" t="s">
        <v>199</v>
      </c>
      <c r="AE24" s="266" t="s">
        <v>199</v>
      </c>
      <c r="AF24" s="266" t="s">
        <v>199</v>
      </c>
      <c r="AG24" s="266" t="s">
        <v>199</v>
      </c>
      <c r="AH24" s="266" t="s">
        <v>199</v>
      </c>
      <c r="AI24" s="266" t="s">
        <v>199</v>
      </c>
      <c r="AJ24" s="266" t="s">
        <v>199</v>
      </c>
      <c r="AK24" s="266" t="s">
        <v>502</v>
      </c>
    </row>
    <row r="25" spans="2:38" s="263" customFormat="1" ht="171" x14ac:dyDescent="0.2">
      <c r="B25" s="266" t="s">
        <v>455</v>
      </c>
      <c r="C25" s="267" t="s">
        <v>873</v>
      </c>
      <c r="D25" s="266" t="s">
        <v>874</v>
      </c>
      <c r="E25" s="266" t="s">
        <v>876</v>
      </c>
      <c r="F25" s="266" t="s">
        <v>2075</v>
      </c>
      <c r="G25" s="266" t="s">
        <v>1980</v>
      </c>
      <c r="H25" s="266" t="s">
        <v>765</v>
      </c>
      <c r="I25" s="266" t="s">
        <v>877</v>
      </c>
      <c r="J25" s="266" t="s">
        <v>878</v>
      </c>
      <c r="K25" s="266" t="s">
        <v>199</v>
      </c>
      <c r="L25" s="266" t="s">
        <v>199</v>
      </c>
      <c r="M25" s="524" t="s">
        <v>2150</v>
      </c>
      <c r="N25" s="524" t="s">
        <v>2157</v>
      </c>
      <c r="O25" s="525" t="s">
        <v>2151</v>
      </c>
      <c r="P25" s="266" t="s">
        <v>273</v>
      </c>
      <c r="Q25" s="266" t="s">
        <v>927</v>
      </c>
      <c r="R25" s="272" t="s">
        <v>72</v>
      </c>
      <c r="S25" s="269">
        <v>45383</v>
      </c>
      <c r="T25" s="269">
        <v>45657</v>
      </c>
      <c r="U25" s="278" t="s">
        <v>72</v>
      </c>
      <c r="V25" s="279">
        <v>92859240</v>
      </c>
      <c r="W25" s="280" t="s">
        <v>933</v>
      </c>
      <c r="X25" s="266" t="s">
        <v>207</v>
      </c>
      <c r="Y25" s="266" t="s">
        <v>917</v>
      </c>
      <c r="Z25" s="266" t="s">
        <v>199</v>
      </c>
      <c r="AA25" s="266" t="s">
        <v>199</v>
      </c>
      <c r="AB25" s="266" t="s">
        <v>199</v>
      </c>
      <c r="AC25" s="268" t="s">
        <v>366</v>
      </c>
      <c r="AD25" s="266" t="s">
        <v>249</v>
      </c>
      <c r="AE25" s="266" t="s">
        <v>199</v>
      </c>
      <c r="AF25" s="266" t="s">
        <v>199</v>
      </c>
      <c r="AG25" s="266" t="s">
        <v>199</v>
      </c>
      <c r="AH25" s="266" t="s">
        <v>199</v>
      </c>
      <c r="AI25" s="266" t="s">
        <v>410</v>
      </c>
      <c r="AJ25" s="266" t="s">
        <v>411</v>
      </c>
      <c r="AK25" s="272" t="s">
        <v>262</v>
      </c>
      <c r="AL25" s="329"/>
    </row>
    <row r="26" spans="2:38" s="263" customFormat="1" ht="270.75" x14ac:dyDescent="0.2">
      <c r="B26" s="266" t="s">
        <v>193</v>
      </c>
      <c r="C26" s="267" t="s">
        <v>1668</v>
      </c>
      <c r="D26" s="266" t="s">
        <v>251</v>
      </c>
      <c r="E26" s="266" t="s">
        <v>253</v>
      </c>
      <c r="F26" s="266" t="s">
        <v>1960</v>
      </c>
      <c r="G26" s="266" t="s">
        <v>1961</v>
      </c>
      <c r="H26" s="266" t="s">
        <v>198</v>
      </c>
      <c r="I26" s="266" t="s">
        <v>254</v>
      </c>
      <c r="J26" s="266" t="s">
        <v>255</v>
      </c>
      <c r="K26" s="266" t="s">
        <v>199</v>
      </c>
      <c r="L26" s="266" t="s">
        <v>199</v>
      </c>
      <c r="M26" s="266" t="s">
        <v>266</v>
      </c>
      <c r="N26" s="266" t="s">
        <v>267</v>
      </c>
      <c r="O26" s="272" t="s">
        <v>268</v>
      </c>
      <c r="P26" s="266" t="s">
        <v>259</v>
      </c>
      <c r="Q26" s="266" t="s">
        <v>269</v>
      </c>
      <c r="R26" s="272" t="s">
        <v>72</v>
      </c>
      <c r="S26" s="269">
        <v>45293</v>
      </c>
      <c r="T26" s="269">
        <v>45625</v>
      </c>
      <c r="U26" s="278" t="s">
        <v>72</v>
      </c>
      <c r="V26" s="271">
        <v>0</v>
      </c>
      <c r="W26" s="272" t="s">
        <v>206</v>
      </c>
      <c r="X26" s="266" t="s">
        <v>207</v>
      </c>
      <c r="Y26" s="266" t="s">
        <v>208</v>
      </c>
      <c r="Z26" s="266" t="s">
        <v>199</v>
      </c>
      <c r="AA26" s="266" t="s">
        <v>199</v>
      </c>
      <c r="AB26" s="266" t="s">
        <v>199</v>
      </c>
      <c r="AC26" s="266" t="s">
        <v>209</v>
      </c>
      <c r="AD26" s="266" t="s">
        <v>199</v>
      </c>
      <c r="AE26" s="266" t="s">
        <v>199</v>
      </c>
      <c r="AF26" s="266" t="s">
        <v>199</v>
      </c>
      <c r="AG26" s="266" t="s">
        <v>199</v>
      </c>
      <c r="AH26" s="266" t="s">
        <v>199</v>
      </c>
      <c r="AI26" s="266" t="s">
        <v>199</v>
      </c>
      <c r="AJ26" s="266" t="s">
        <v>199</v>
      </c>
      <c r="AK26" s="272" t="s">
        <v>262</v>
      </c>
    </row>
    <row r="27" spans="2:38" s="263" customFormat="1" ht="171" x14ac:dyDescent="0.2">
      <c r="B27" s="266" t="s">
        <v>455</v>
      </c>
      <c r="C27" s="267" t="s">
        <v>873</v>
      </c>
      <c r="D27" s="266" t="s">
        <v>874</v>
      </c>
      <c r="E27" s="266" t="s">
        <v>876</v>
      </c>
      <c r="F27" s="266" t="s">
        <v>2075</v>
      </c>
      <c r="G27" s="266" t="s">
        <v>1980</v>
      </c>
      <c r="H27" s="266" t="s">
        <v>765</v>
      </c>
      <c r="I27" s="266" t="s">
        <v>877</v>
      </c>
      <c r="J27" s="266" t="s">
        <v>878</v>
      </c>
      <c r="K27" s="266" t="s">
        <v>199</v>
      </c>
      <c r="L27" s="266" t="s">
        <v>199</v>
      </c>
      <c r="M27" s="266" t="s">
        <v>2144</v>
      </c>
      <c r="N27" s="266" t="s">
        <v>2145</v>
      </c>
      <c r="O27" s="272" t="s">
        <v>268</v>
      </c>
      <c r="P27" s="266" t="s">
        <v>273</v>
      </c>
      <c r="Q27" s="266" t="s">
        <v>916</v>
      </c>
      <c r="R27" s="272" t="s">
        <v>72</v>
      </c>
      <c r="S27" s="269">
        <v>45293</v>
      </c>
      <c r="T27" s="269">
        <v>45626</v>
      </c>
      <c r="U27" s="278" t="s">
        <v>72</v>
      </c>
      <c r="V27" s="279">
        <v>186798112</v>
      </c>
      <c r="W27" s="280" t="s">
        <v>923</v>
      </c>
      <c r="X27" s="266" t="s">
        <v>207</v>
      </c>
      <c r="Y27" s="266" t="s">
        <v>917</v>
      </c>
      <c r="Z27" s="266" t="s">
        <v>199</v>
      </c>
      <c r="AA27" s="266" t="s">
        <v>199</v>
      </c>
      <c r="AB27" s="266" t="s">
        <v>199</v>
      </c>
      <c r="AC27" s="268" t="s">
        <v>366</v>
      </c>
      <c r="AD27" s="266" t="s">
        <v>249</v>
      </c>
      <c r="AE27" s="266" t="s">
        <v>199</v>
      </c>
      <c r="AF27" s="266" t="s">
        <v>199</v>
      </c>
      <c r="AG27" s="266" t="s">
        <v>199</v>
      </c>
      <c r="AH27" s="266" t="s">
        <v>199</v>
      </c>
      <c r="AI27" s="266" t="s">
        <v>410</v>
      </c>
      <c r="AJ27" s="266" t="s">
        <v>411</v>
      </c>
      <c r="AK27" s="272" t="s">
        <v>262</v>
      </c>
    </row>
    <row r="28" spans="2:38" s="263" customFormat="1" ht="99.75" x14ac:dyDescent="0.2">
      <c r="B28" s="266" t="s">
        <v>455</v>
      </c>
      <c r="C28" s="267" t="s">
        <v>456</v>
      </c>
      <c r="D28" s="266" t="s">
        <v>716</v>
      </c>
      <c r="E28" s="266" t="s">
        <v>717</v>
      </c>
      <c r="F28" s="266" t="s">
        <v>716</v>
      </c>
      <c r="G28" s="266" t="s">
        <v>2010</v>
      </c>
      <c r="H28" s="266" t="s">
        <v>561</v>
      </c>
      <c r="I28" s="266" t="s">
        <v>199</v>
      </c>
      <c r="J28" s="266" t="s">
        <v>199</v>
      </c>
      <c r="K28" s="266" t="s">
        <v>199</v>
      </c>
      <c r="L28" s="266" t="s">
        <v>199</v>
      </c>
      <c r="M28" s="266" t="s">
        <v>821</v>
      </c>
      <c r="N28" s="266" t="s">
        <v>822</v>
      </c>
      <c r="O28" s="272" t="s">
        <v>823</v>
      </c>
      <c r="P28" s="266" t="s">
        <v>2119</v>
      </c>
      <c r="Q28" s="266" t="s">
        <v>824</v>
      </c>
      <c r="R28" s="266" t="s">
        <v>99</v>
      </c>
      <c r="S28" s="269">
        <v>45323</v>
      </c>
      <c r="T28" s="269">
        <v>45412</v>
      </c>
      <c r="U28" s="269" t="s">
        <v>519</v>
      </c>
      <c r="V28" s="115">
        <f>(1*20*4)*(4687696/30/8)</f>
        <v>1562565.3333333333</v>
      </c>
      <c r="W28" s="266">
        <v>186</v>
      </c>
      <c r="X28" s="266" t="s">
        <v>376</v>
      </c>
      <c r="Y28" s="266" t="s">
        <v>199</v>
      </c>
      <c r="Z28" s="266" t="s">
        <v>199</v>
      </c>
      <c r="AA28" s="266" t="s">
        <v>199</v>
      </c>
      <c r="AB28" s="266" t="s">
        <v>199</v>
      </c>
      <c r="AC28" s="266" t="s">
        <v>492</v>
      </c>
      <c r="AD28" s="266" t="s">
        <v>249</v>
      </c>
      <c r="AE28" s="266" t="s">
        <v>199</v>
      </c>
      <c r="AF28" s="266" t="s">
        <v>199</v>
      </c>
      <c r="AG28" s="266" t="s">
        <v>199</v>
      </c>
      <c r="AH28" s="266" t="s">
        <v>199</v>
      </c>
      <c r="AI28" s="266" t="s">
        <v>199</v>
      </c>
      <c r="AJ28" s="266" t="s">
        <v>199</v>
      </c>
      <c r="AK28" s="266" t="s">
        <v>666</v>
      </c>
    </row>
    <row r="29" spans="2:38" s="263" customFormat="1" ht="171" x14ac:dyDescent="0.2">
      <c r="B29" s="266" t="s">
        <v>523</v>
      </c>
      <c r="C29" s="267" t="s">
        <v>524</v>
      </c>
      <c r="D29" s="266" t="s">
        <v>685</v>
      </c>
      <c r="E29" s="266" t="s">
        <v>687</v>
      </c>
      <c r="F29" s="266" t="s">
        <v>685</v>
      </c>
      <c r="G29" s="266" t="s">
        <v>1996</v>
      </c>
      <c r="H29" s="266" t="s">
        <v>282</v>
      </c>
      <c r="I29" s="266" t="s">
        <v>199</v>
      </c>
      <c r="J29" s="266" t="s">
        <v>199</v>
      </c>
      <c r="K29" s="266" t="s">
        <v>199</v>
      </c>
      <c r="L29" s="266" t="s">
        <v>199</v>
      </c>
      <c r="M29" s="266" t="s">
        <v>701</v>
      </c>
      <c r="N29" s="266" t="s">
        <v>702</v>
      </c>
      <c r="O29" s="272" t="s">
        <v>703</v>
      </c>
      <c r="P29" s="272" t="s">
        <v>704</v>
      </c>
      <c r="Q29" s="266" t="s">
        <v>705</v>
      </c>
      <c r="R29" s="266" t="s">
        <v>119</v>
      </c>
      <c r="S29" s="269">
        <v>45323</v>
      </c>
      <c r="T29" s="269">
        <v>45412</v>
      </c>
      <c r="U29" s="269" t="s">
        <v>519</v>
      </c>
      <c r="V29" s="275">
        <v>125310321.59999999</v>
      </c>
      <c r="W29" s="272" t="s">
        <v>1997</v>
      </c>
      <c r="X29" s="266" t="s">
        <v>402</v>
      </c>
      <c r="Y29" s="266" t="s">
        <v>376</v>
      </c>
      <c r="Z29" s="266" t="s">
        <v>199</v>
      </c>
      <c r="AA29" s="266" t="s">
        <v>199</v>
      </c>
      <c r="AB29" s="266" t="s">
        <v>199</v>
      </c>
      <c r="AC29" s="266" t="s">
        <v>366</v>
      </c>
      <c r="AD29" s="266" t="s">
        <v>492</v>
      </c>
      <c r="AE29" s="266" t="s">
        <v>249</v>
      </c>
      <c r="AF29" s="266" t="s">
        <v>199</v>
      </c>
      <c r="AG29" s="266" t="s">
        <v>199</v>
      </c>
      <c r="AH29" s="266" t="s">
        <v>199</v>
      </c>
      <c r="AI29" s="266" t="s">
        <v>404</v>
      </c>
      <c r="AJ29" s="266" t="s">
        <v>706</v>
      </c>
      <c r="AK29" s="266" t="s">
        <v>666</v>
      </c>
    </row>
    <row r="30" spans="2:38" s="263" customFormat="1" ht="171" x14ac:dyDescent="0.2">
      <c r="B30" s="266" t="s">
        <v>455</v>
      </c>
      <c r="C30" s="267" t="s">
        <v>873</v>
      </c>
      <c r="D30" s="266" t="s">
        <v>1135</v>
      </c>
      <c r="E30" s="266" t="s">
        <v>1145</v>
      </c>
      <c r="F30" s="266" t="s">
        <v>2084</v>
      </c>
      <c r="G30" s="266" t="s">
        <v>1990</v>
      </c>
      <c r="H30" s="266" t="s">
        <v>765</v>
      </c>
      <c r="I30" s="266" t="s">
        <v>878</v>
      </c>
      <c r="J30" s="266" t="s">
        <v>199</v>
      </c>
      <c r="K30" s="266" t="s">
        <v>199</v>
      </c>
      <c r="L30" s="266" t="s">
        <v>199</v>
      </c>
      <c r="M30" s="266" t="s">
        <v>1149</v>
      </c>
      <c r="N30" s="266" t="s">
        <v>2102</v>
      </c>
      <c r="O30" s="281" t="s">
        <v>1151</v>
      </c>
      <c r="P30" s="266" t="s">
        <v>2131</v>
      </c>
      <c r="Q30" s="266"/>
      <c r="R30" s="269" t="s">
        <v>220</v>
      </c>
      <c r="S30" s="269">
        <v>45566</v>
      </c>
      <c r="T30" s="269">
        <v>45641</v>
      </c>
      <c r="U30" s="266" t="s">
        <v>50</v>
      </c>
      <c r="V30" s="282">
        <v>21600413</v>
      </c>
      <c r="W30" s="280">
        <v>296</v>
      </c>
      <c r="X30" s="266" t="s">
        <v>357</v>
      </c>
      <c r="Y30" s="266" t="s">
        <v>199</v>
      </c>
      <c r="Z30" s="266" t="s">
        <v>199</v>
      </c>
      <c r="AA30" s="266" t="s">
        <v>199</v>
      </c>
      <c r="AB30" s="266" t="s">
        <v>199</v>
      </c>
      <c r="AC30" s="266" t="s">
        <v>359</v>
      </c>
      <c r="AD30" s="266" t="s">
        <v>419</v>
      </c>
      <c r="AE30" s="266" t="s">
        <v>492</v>
      </c>
      <c r="AF30" s="266" t="s">
        <v>249</v>
      </c>
      <c r="AG30" s="266" t="s">
        <v>199</v>
      </c>
      <c r="AH30" s="266" t="s">
        <v>199</v>
      </c>
      <c r="AI30" s="268" t="s">
        <v>199</v>
      </c>
      <c r="AJ30" s="283" t="s">
        <v>199</v>
      </c>
      <c r="AK30" s="268" t="s">
        <v>983</v>
      </c>
    </row>
    <row r="31" spans="2:38" s="263" customFormat="1" ht="171" x14ac:dyDescent="0.2">
      <c r="B31" s="266" t="s">
        <v>523</v>
      </c>
      <c r="C31" s="267" t="s">
        <v>524</v>
      </c>
      <c r="D31" s="266" t="s">
        <v>1508</v>
      </c>
      <c r="E31" s="266" t="s">
        <v>1518</v>
      </c>
      <c r="F31" s="266" t="s">
        <v>1508</v>
      </c>
      <c r="G31" s="266" t="s">
        <v>1988</v>
      </c>
      <c r="H31" s="266" t="s">
        <v>282</v>
      </c>
      <c r="I31" s="266" t="s">
        <v>199</v>
      </c>
      <c r="J31" s="266" t="s">
        <v>199</v>
      </c>
      <c r="K31" s="266" t="s">
        <v>199</v>
      </c>
      <c r="L31" s="266" t="s">
        <v>199</v>
      </c>
      <c r="M31" s="266" t="s">
        <v>1519</v>
      </c>
      <c r="N31" s="266" t="s">
        <v>1520</v>
      </c>
      <c r="O31" s="272" t="s">
        <v>1521</v>
      </c>
      <c r="P31" s="266" t="s">
        <v>543</v>
      </c>
      <c r="Q31" s="266" t="s">
        <v>544</v>
      </c>
      <c r="R31" s="266" t="s">
        <v>545</v>
      </c>
      <c r="S31" s="269">
        <v>45323</v>
      </c>
      <c r="T31" s="269">
        <v>45641</v>
      </c>
      <c r="U31" s="269" t="s">
        <v>519</v>
      </c>
      <c r="V31" s="271">
        <f>(3*20*10.5)*(3886560/30/8)</f>
        <v>10202220</v>
      </c>
      <c r="W31" s="266" t="s">
        <v>546</v>
      </c>
      <c r="X31" s="266" t="s">
        <v>480</v>
      </c>
      <c r="Y31" s="266" t="s">
        <v>199</v>
      </c>
      <c r="Z31" s="266" t="s">
        <v>199</v>
      </c>
      <c r="AA31" s="266" t="s">
        <v>199</v>
      </c>
      <c r="AB31" s="266" t="s">
        <v>199</v>
      </c>
      <c r="AC31" s="266" t="s">
        <v>209</v>
      </c>
      <c r="AD31" s="266" t="s">
        <v>249</v>
      </c>
      <c r="AE31" s="266" t="s">
        <v>199</v>
      </c>
      <c r="AF31" s="266" t="s">
        <v>199</v>
      </c>
      <c r="AG31" s="266" t="s">
        <v>199</v>
      </c>
      <c r="AH31" s="266" t="s">
        <v>199</v>
      </c>
      <c r="AI31" s="266" t="s">
        <v>199</v>
      </c>
      <c r="AJ31" s="266" t="s">
        <v>199</v>
      </c>
      <c r="AK31" s="266" t="s">
        <v>1522</v>
      </c>
    </row>
    <row r="32" spans="2:38" s="263" customFormat="1" ht="99.75" x14ac:dyDescent="0.2">
      <c r="B32" s="266" t="s">
        <v>455</v>
      </c>
      <c r="C32" s="267" t="s">
        <v>456</v>
      </c>
      <c r="D32" s="266" t="s">
        <v>716</v>
      </c>
      <c r="E32" s="266" t="s">
        <v>717</v>
      </c>
      <c r="F32" s="266" t="s">
        <v>716</v>
      </c>
      <c r="G32" s="266" t="s">
        <v>1980</v>
      </c>
      <c r="H32" s="266" t="s">
        <v>561</v>
      </c>
      <c r="I32" s="266" t="s">
        <v>199</v>
      </c>
      <c r="J32" s="266" t="s">
        <v>199</v>
      </c>
      <c r="K32" s="266" t="s">
        <v>199</v>
      </c>
      <c r="L32" s="266" t="s">
        <v>199</v>
      </c>
      <c r="M32" s="276" t="s">
        <v>809</v>
      </c>
      <c r="N32" s="266" t="s">
        <v>810</v>
      </c>
      <c r="O32" s="272" t="s">
        <v>490</v>
      </c>
      <c r="P32" s="266" t="s">
        <v>491</v>
      </c>
      <c r="Q32" s="266" t="s">
        <v>811</v>
      </c>
      <c r="R32" s="266" t="s">
        <v>99</v>
      </c>
      <c r="S32" s="269">
        <v>45352</v>
      </c>
      <c r="T32" s="269">
        <v>45397</v>
      </c>
      <c r="U32" s="269" t="s">
        <v>519</v>
      </c>
      <c r="V32" s="115">
        <v>0</v>
      </c>
      <c r="W32" s="272" t="s">
        <v>206</v>
      </c>
      <c r="X32" s="266" t="s">
        <v>207</v>
      </c>
      <c r="Y32" s="266" t="s">
        <v>208</v>
      </c>
      <c r="Z32" s="266" t="s">
        <v>376</v>
      </c>
      <c r="AA32" s="266" t="s">
        <v>199</v>
      </c>
      <c r="AB32" s="266" t="s">
        <v>199</v>
      </c>
      <c r="AC32" s="266" t="s">
        <v>492</v>
      </c>
      <c r="AD32" s="266" t="s">
        <v>199</v>
      </c>
      <c r="AE32" s="266" t="s">
        <v>199</v>
      </c>
      <c r="AF32" s="266" t="s">
        <v>199</v>
      </c>
      <c r="AG32" s="266" t="s">
        <v>199</v>
      </c>
      <c r="AH32" s="266" t="s">
        <v>199</v>
      </c>
      <c r="AI32" s="266" t="s">
        <v>199</v>
      </c>
      <c r="AJ32" s="266" t="s">
        <v>199</v>
      </c>
      <c r="AK32" s="266" t="s">
        <v>666</v>
      </c>
    </row>
    <row r="33" spans="2:38" s="263" customFormat="1" ht="171" x14ac:dyDescent="0.2">
      <c r="B33" s="266" t="s">
        <v>455</v>
      </c>
      <c r="C33" s="267" t="s">
        <v>873</v>
      </c>
      <c r="D33" s="266" t="s">
        <v>874</v>
      </c>
      <c r="E33" s="266" t="s">
        <v>876</v>
      </c>
      <c r="F33" s="266" t="s">
        <v>2075</v>
      </c>
      <c r="G33" s="266" t="s">
        <v>2019</v>
      </c>
      <c r="H33" s="266" t="s">
        <v>561</v>
      </c>
      <c r="I33" s="266" t="s">
        <v>877</v>
      </c>
      <c r="J33" s="266" t="s">
        <v>878</v>
      </c>
      <c r="K33" s="266" t="s">
        <v>199</v>
      </c>
      <c r="L33" s="266" t="s">
        <v>199</v>
      </c>
      <c r="M33" s="284" t="s">
        <v>889</v>
      </c>
      <c r="N33" s="284" t="s">
        <v>890</v>
      </c>
      <c r="O33" s="272" t="s">
        <v>891</v>
      </c>
      <c r="P33" s="266" t="s">
        <v>673</v>
      </c>
      <c r="Q33" s="266" t="s">
        <v>674</v>
      </c>
      <c r="R33" s="266" t="s">
        <v>0</v>
      </c>
      <c r="S33" s="269">
        <v>45474</v>
      </c>
      <c r="T33" s="269">
        <v>45641</v>
      </c>
      <c r="U33" s="269" t="s">
        <v>519</v>
      </c>
      <c r="V33" s="115">
        <v>30000000</v>
      </c>
      <c r="W33" s="285" t="s">
        <v>882</v>
      </c>
      <c r="X33" s="266" t="s">
        <v>451</v>
      </c>
      <c r="Y33" s="266" t="s">
        <v>208</v>
      </c>
      <c r="Z33" s="266" t="s">
        <v>356</v>
      </c>
      <c r="AA33" s="277" t="s">
        <v>199</v>
      </c>
      <c r="AB33" s="277" t="s">
        <v>199</v>
      </c>
      <c r="AC33" s="266" t="s">
        <v>209</v>
      </c>
      <c r="AD33" s="266" t="s">
        <v>249</v>
      </c>
      <c r="AE33" s="266" t="s">
        <v>199</v>
      </c>
      <c r="AF33" s="266" t="s">
        <v>199</v>
      </c>
      <c r="AG33" s="266" t="s">
        <v>199</v>
      </c>
      <c r="AH33" s="266" t="s">
        <v>199</v>
      </c>
      <c r="AI33" s="266" t="s">
        <v>199</v>
      </c>
      <c r="AJ33" s="266" t="s">
        <v>199</v>
      </c>
      <c r="AK33" s="266" t="s">
        <v>675</v>
      </c>
    </row>
    <row r="34" spans="2:38" s="263" customFormat="1" ht="99.75" x14ac:dyDescent="0.2">
      <c r="B34" s="266" t="s">
        <v>455</v>
      </c>
      <c r="C34" s="267" t="s">
        <v>456</v>
      </c>
      <c r="D34" s="266" t="s">
        <v>716</v>
      </c>
      <c r="E34" s="266" t="s">
        <v>717</v>
      </c>
      <c r="F34" s="266" t="s">
        <v>716</v>
      </c>
      <c r="G34" s="266" t="s">
        <v>1999</v>
      </c>
      <c r="H34" s="266" t="s">
        <v>561</v>
      </c>
      <c r="I34" s="266" t="s">
        <v>199</v>
      </c>
      <c r="J34" s="266" t="s">
        <v>199</v>
      </c>
      <c r="K34" s="266" t="s">
        <v>199</v>
      </c>
      <c r="L34" s="266" t="s">
        <v>199</v>
      </c>
      <c r="M34" s="266" t="s">
        <v>728</v>
      </c>
      <c r="N34" s="266" t="s">
        <v>729</v>
      </c>
      <c r="O34" s="272" t="s">
        <v>730</v>
      </c>
      <c r="P34" s="266" t="s">
        <v>531</v>
      </c>
      <c r="Q34" s="266" t="s">
        <v>532</v>
      </c>
      <c r="R34" s="266" t="s">
        <v>0</v>
      </c>
      <c r="S34" s="269">
        <v>45474</v>
      </c>
      <c r="T34" s="269">
        <v>45641</v>
      </c>
      <c r="U34" s="269" t="s">
        <v>519</v>
      </c>
      <c r="V34" s="286">
        <v>702496.66666666663</v>
      </c>
      <c r="W34" s="266" t="s">
        <v>611</v>
      </c>
      <c r="X34" s="266" t="s">
        <v>534</v>
      </c>
      <c r="Y34" s="266" t="s">
        <v>376</v>
      </c>
      <c r="Z34" s="266" t="s">
        <v>199</v>
      </c>
      <c r="AA34" s="266" t="s">
        <v>199</v>
      </c>
      <c r="AB34" s="266" t="s">
        <v>199</v>
      </c>
      <c r="AC34" s="266" t="s">
        <v>366</v>
      </c>
      <c r="AD34" s="266" t="s">
        <v>249</v>
      </c>
      <c r="AE34" s="266" t="s">
        <v>199</v>
      </c>
      <c r="AF34" s="266" t="s">
        <v>199</v>
      </c>
      <c r="AG34" s="266" t="s">
        <v>199</v>
      </c>
      <c r="AH34" s="266" t="s">
        <v>199</v>
      </c>
      <c r="AI34" s="266" t="s">
        <v>367</v>
      </c>
      <c r="AJ34" s="266" t="s">
        <v>1686</v>
      </c>
      <c r="AK34" s="266" t="s">
        <v>536</v>
      </c>
    </row>
    <row r="35" spans="2:38" s="263" customFormat="1" ht="228" x14ac:dyDescent="0.2">
      <c r="B35" s="266" t="s">
        <v>455</v>
      </c>
      <c r="C35" s="267" t="s">
        <v>873</v>
      </c>
      <c r="D35" s="266" t="s">
        <v>874</v>
      </c>
      <c r="E35" s="266" t="s">
        <v>999</v>
      </c>
      <c r="F35" s="266" t="s">
        <v>874</v>
      </c>
      <c r="G35" s="266" t="s">
        <v>2026</v>
      </c>
      <c r="H35" s="266" t="s">
        <v>765</v>
      </c>
      <c r="I35" s="266" t="s">
        <v>877</v>
      </c>
      <c r="J35" s="266" t="s">
        <v>878</v>
      </c>
      <c r="K35" s="266" t="s">
        <v>199</v>
      </c>
      <c r="L35" s="266" t="s">
        <v>199</v>
      </c>
      <c r="M35" s="266" t="s">
        <v>1000</v>
      </c>
      <c r="N35" s="266" t="s">
        <v>1001</v>
      </c>
      <c r="O35" s="272" t="s">
        <v>1002</v>
      </c>
      <c r="P35" s="266" t="s">
        <v>2119</v>
      </c>
      <c r="Q35" s="266" t="s">
        <v>1003</v>
      </c>
      <c r="R35" s="266" t="s">
        <v>99</v>
      </c>
      <c r="S35" s="269">
        <v>45323</v>
      </c>
      <c r="T35" s="269">
        <v>45565</v>
      </c>
      <c r="U35" s="269" t="s">
        <v>519</v>
      </c>
      <c r="V35" s="115">
        <f>(2*20*3)*(4687696/30/8)</f>
        <v>2343848</v>
      </c>
      <c r="W35" s="266">
        <v>186</v>
      </c>
      <c r="X35" s="266" t="s">
        <v>356</v>
      </c>
      <c r="Y35" s="266" t="s">
        <v>199</v>
      </c>
      <c r="Z35" s="266" t="s">
        <v>199</v>
      </c>
      <c r="AA35" s="266" t="s">
        <v>199</v>
      </c>
      <c r="AB35" s="266" t="s">
        <v>199</v>
      </c>
      <c r="AC35" s="266" t="s">
        <v>358</v>
      </c>
      <c r="AD35" s="266" t="s">
        <v>249</v>
      </c>
      <c r="AE35" s="266" t="s">
        <v>199</v>
      </c>
      <c r="AF35" s="266" t="s">
        <v>199</v>
      </c>
      <c r="AG35" s="266" t="s">
        <v>199</v>
      </c>
      <c r="AH35" s="266" t="s">
        <v>199</v>
      </c>
      <c r="AI35" s="266" t="s">
        <v>199</v>
      </c>
      <c r="AJ35" s="266" t="s">
        <v>199</v>
      </c>
      <c r="AK35" s="266" t="s">
        <v>983</v>
      </c>
    </row>
    <row r="36" spans="2:38" s="263" customFormat="1" ht="99.75" x14ac:dyDescent="0.2">
      <c r="B36" s="266" t="s">
        <v>455</v>
      </c>
      <c r="C36" s="267" t="s">
        <v>456</v>
      </c>
      <c r="D36" s="266" t="s">
        <v>716</v>
      </c>
      <c r="E36" s="266" t="s">
        <v>717</v>
      </c>
      <c r="F36" s="266" t="s">
        <v>716</v>
      </c>
      <c r="G36" s="266" t="s">
        <v>2004</v>
      </c>
      <c r="H36" s="266" t="s">
        <v>561</v>
      </c>
      <c r="I36" s="266" t="s">
        <v>199</v>
      </c>
      <c r="J36" s="266" t="s">
        <v>199</v>
      </c>
      <c r="K36" s="266" t="s">
        <v>199</v>
      </c>
      <c r="L36" s="266" t="s">
        <v>199</v>
      </c>
      <c r="M36" s="284" t="s">
        <v>761</v>
      </c>
      <c r="N36" s="266" t="s">
        <v>762</v>
      </c>
      <c r="O36" s="272" t="s">
        <v>763</v>
      </c>
      <c r="P36" s="266" t="s">
        <v>673</v>
      </c>
      <c r="Q36" s="266" t="s">
        <v>674</v>
      </c>
      <c r="R36" s="266" t="s">
        <v>0</v>
      </c>
      <c r="S36" s="269">
        <v>45474</v>
      </c>
      <c r="T36" s="269">
        <v>45641</v>
      </c>
      <c r="U36" s="269" t="s">
        <v>0</v>
      </c>
      <c r="V36" s="115">
        <v>22331679</v>
      </c>
      <c r="W36" s="285" t="s">
        <v>764</v>
      </c>
      <c r="X36" s="266" t="s">
        <v>451</v>
      </c>
      <c r="Y36" s="266" t="s">
        <v>208</v>
      </c>
      <c r="Z36" s="266" t="s">
        <v>376</v>
      </c>
      <c r="AA36" s="266" t="s">
        <v>199</v>
      </c>
      <c r="AB36" s="266" t="s">
        <v>199</v>
      </c>
      <c r="AC36" s="266" t="s">
        <v>492</v>
      </c>
      <c r="AD36" s="266" t="s">
        <v>249</v>
      </c>
      <c r="AE36" s="266" t="s">
        <v>199</v>
      </c>
      <c r="AF36" s="266" t="s">
        <v>199</v>
      </c>
      <c r="AG36" s="266" t="s">
        <v>199</v>
      </c>
      <c r="AH36" s="266" t="s">
        <v>199</v>
      </c>
      <c r="AI36" s="266" t="s">
        <v>199</v>
      </c>
      <c r="AJ36" s="266" t="s">
        <v>199</v>
      </c>
      <c r="AK36" s="266" t="s">
        <v>675</v>
      </c>
    </row>
    <row r="37" spans="2:38" s="263" customFormat="1" ht="99.75" x14ac:dyDescent="0.2">
      <c r="B37" s="266" t="s">
        <v>455</v>
      </c>
      <c r="C37" s="267" t="s">
        <v>456</v>
      </c>
      <c r="D37" s="266" t="s">
        <v>716</v>
      </c>
      <c r="E37" s="266" t="s">
        <v>717</v>
      </c>
      <c r="F37" s="266" t="s">
        <v>716</v>
      </c>
      <c r="G37" s="266" t="s">
        <v>2009</v>
      </c>
      <c r="H37" s="266" t="s">
        <v>561</v>
      </c>
      <c r="I37" s="266" t="s">
        <v>199</v>
      </c>
      <c r="J37" s="266" t="s">
        <v>199</v>
      </c>
      <c r="K37" s="266" t="s">
        <v>199</v>
      </c>
      <c r="L37" s="266" t="s">
        <v>199</v>
      </c>
      <c r="M37" s="266" t="s">
        <v>819</v>
      </c>
      <c r="N37" s="266" t="s">
        <v>819</v>
      </c>
      <c r="O37" s="272" t="s">
        <v>820</v>
      </c>
      <c r="P37" s="266" t="s">
        <v>620</v>
      </c>
      <c r="Q37" s="266" t="s">
        <v>621</v>
      </c>
      <c r="R37" s="266" t="s">
        <v>0</v>
      </c>
      <c r="S37" s="269">
        <v>45323</v>
      </c>
      <c r="T37" s="269">
        <v>45626</v>
      </c>
      <c r="U37" s="269" t="s">
        <v>519</v>
      </c>
      <c r="V37" s="275">
        <v>0</v>
      </c>
      <c r="W37" s="273" t="s">
        <v>206</v>
      </c>
      <c r="X37" s="266" t="s">
        <v>207</v>
      </c>
      <c r="Y37" s="266" t="s">
        <v>480</v>
      </c>
      <c r="Z37" s="266" t="s">
        <v>199</v>
      </c>
      <c r="AA37" s="266" t="s">
        <v>199</v>
      </c>
      <c r="AB37" s="266" t="s">
        <v>199</v>
      </c>
      <c r="AC37" s="266" t="s">
        <v>492</v>
      </c>
      <c r="AD37" s="266" t="s">
        <v>199</v>
      </c>
      <c r="AE37" s="266" t="s">
        <v>199</v>
      </c>
      <c r="AF37" s="266" t="s">
        <v>199</v>
      </c>
      <c r="AG37" s="266" t="s">
        <v>199</v>
      </c>
      <c r="AH37" s="266" t="s">
        <v>199</v>
      </c>
      <c r="AI37" s="266" t="s">
        <v>199</v>
      </c>
      <c r="AJ37" s="266" t="s">
        <v>199</v>
      </c>
      <c r="AK37" s="266" t="s">
        <v>622</v>
      </c>
    </row>
    <row r="38" spans="2:38" s="263" customFormat="1" ht="171" x14ac:dyDescent="0.2">
      <c r="B38" s="266" t="s">
        <v>193</v>
      </c>
      <c r="C38" s="267" t="s">
        <v>1668</v>
      </c>
      <c r="D38" s="266" t="s">
        <v>195</v>
      </c>
      <c r="E38" s="266" t="s">
        <v>197</v>
      </c>
      <c r="F38" s="266" t="s">
        <v>1962</v>
      </c>
      <c r="G38" s="266" t="s">
        <v>1963</v>
      </c>
      <c r="H38" s="266" t="s">
        <v>198</v>
      </c>
      <c r="I38" s="266" t="s">
        <v>199</v>
      </c>
      <c r="J38" s="266" t="s">
        <v>199</v>
      </c>
      <c r="K38" s="266" t="s">
        <v>199</v>
      </c>
      <c r="L38" s="266" t="s">
        <v>199</v>
      </c>
      <c r="M38" s="266" t="s">
        <v>211</v>
      </c>
      <c r="N38" s="266" t="s">
        <v>212</v>
      </c>
      <c r="O38" s="272" t="s">
        <v>213</v>
      </c>
      <c r="P38" s="266" t="s">
        <v>203</v>
      </c>
      <c r="Q38" s="266" t="s">
        <v>214</v>
      </c>
      <c r="R38" s="272" t="s">
        <v>72</v>
      </c>
      <c r="S38" s="269">
        <v>45292</v>
      </c>
      <c r="T38" s="269">
        <v>45625</v>
      </c>
      <c r="U38" s="272" t="s">
        <v>215</v>
      </c>
      <c r="V38" s="271">
        <v>0</v>
      </c>
      <c r="W38" s="272" t="s">
        <v>206</v>
      </c>
      <c r="X38" s="266" t="s">
        <v>207</v>
      </c>
      <c r="Y38" s="266" t="s">
        <v>208</v>
      </c>
      <c r="Z38" s="266" t="s">
        <v>199</v>
      </c>
      <c r="AA38" s="266" t="s">
        <v>199</v>
      </c>
      <c r="AB38" s="266" t="s">
        <v>199</v>
      </c>
      <c r="AC38" s="266" t="s">
        <v>209</v>
      </c>
      <c r="AD38" s="266" t="s">
        <v>199</v>
      </c>
      <c r="AE38" s="266" t="s">
        <v>199</v>
      </c>
      <c r="AF38" s="266" t="s">
        <v>199</v>
      </c>
      <c r="AG38" s="266" t="s">
        <v>199</v>
      </c>
      <c r="AH38" s="266" t="s">
        <v>199</v>
      </c>
      <c r="AI38" s="266" t="s">
        <v>199</v>
      </c>
      <c r="AJ38" s="266" t="s">
        <v>199</v>
      </c>
      <c r="AK38" s="272" t="s">
        <v>210</v>
      </c>
    </row>
    <row r="39" spans="2:38" s="263" customFormat="1" ht="156.75" x14ac:dyDescent="0.2">
      <c r="B39" s="266" t="s">
        <v>455</v>
      </c>
      <c r="C39" s="267" t="s">
        <v>456</v>
      </c>
      <c r="D39" s="266" t="s">
        <v>716</v>
      </c>
      <c r="E39" s="266" t="s">
        <v>717</v>
      </c>
      <c r="F39" s="266" t="s">
        <v>716</v>
      </c>
      <c r="G39" s="266" t="s">
        <v>2007</v>
      </c>
      <c r="H39" s="266" t="s">
        <v>561</v>
      </c>
      <c r="I39" s="266" t="s">
        <v>199</v>
      </c>
      <c r="J39" s="266" t="s">
        <v>199</v>
      </c>
      <c r="K39" s="266" t="s">
        <v>199</v>
      </c>
      <c r="L39" s="266" t="s">
        <v>199</v>
      </c>
      <c r="M39" s="266" t="s">
        <v>796</v>
      </c>
      <c r="N39" s="266" t="s">
        <v>797</v>
      </c>
      <c r="O39" s="272" t="s">
        <v>798</v>
      </c>
      <c r="P39" s="266" t="s">
        <v>679</v>
      </c>
      <c r="Q39" s="266" t="s">
        <v>799</v>
      </c>
      <c r="R39" s="266" t="s">
        <v>99</v>
      </c>
      <c r="S39" s="269">
        <v>45292</v>
      </c>
      <c r="T39" s="269">
        <v>45641</v>
      </c>
      <c r="U39" s="269" t="s">
        <v>519</v>
      </c>
      <c r="V39" s="115">
        <v>0</v>
      </c>
      <c r="W39" s="272" t="s">
        <v>206</v>
      </c>
      <c r="X39" s="266" t="s">
        <v>376</v>
      </c>
      <c r="Y39" s="266" t="s">
        <v>199</v>
      </c>
      <c r="Z39" s="266" t="s">
        <v>199</v>
      </c>
      <c r="AA39" s="266" t="s">
        <v>199</v>
      </c>
      <c r="AB39" s="266" t="s">
        <v>199</v>
      </c>
      <c r="AC39" s="266" t="s">
        <v>492</v>
      </c>
      <c r="AD39" s="266" t="s">
        <v>199</v>
      </c>
      <c r="AE39" s="266" t="s">
        <v>199</v>
      </c>
      <c r="AF39" s="266" t="s">
        <v>199</v>
      </c>
      <c r="AG39" s="266" t="s">
        <v>199</v>
      </c>
      <c r="AH39" s="266" t="s">
        <v>199</v>
      </c>
      <c r="AI39" s="266" t="s">
        <v>199</v>
      </c>
      <c r="AJ39" s="266" t="s">
        <v>199</v>
      </c>
      <c r="AK39" s="266" t="s">
        <v>666</v>
      </c>
    </row>
    <row r="40" spans="2:38" s="263" customFormat="1" ht="99.75" x14ac:dyDescent="0.2">
      <c r="B40" s="266" t="s">
        <v>455</v>
      </c>
      <c r="C40" s="267" t="s">
        <v>456</v>
      </c>
      <c r="D40" s="266" t="s">
        <v>716</v>
      </c>
      <c r="E40" s="266" t="s">
        <v>717</v>
      </c>
      <c r="F40" s="266" t="s">
        <v>716</v>
      </c>
      <c r="G40" s="266" t="s">
        <v>1980</v>
      </c>
      <c r="H40" s="266" t="s">
        <v>561</v>
      </c>
      <c r="I40" s="266" t="s">
        <v>199</v>
      </c>
      <c r="J40" s="266" t="s">
        <v>199</v>
      </c>
      <c r="K40" s="266" t="s">
        <v>199</v>
      </c>
      <c r="L40" s="266" t="s">
        <v>199</v>
      </c>
      <c r="M40" s="266" t="s">
        <v>836</v>
      </c>
      <c r="N40" s="266" t="s">
        <v>837</v>
      </c>
      <c r="O40" s="272" t="s">
        <v>838</v>
      </c>
      <c r="P40" s="272" t="s">
        <v>839</v>
      </c>
      <c r="Q40" s="266" t="s">
        <v>620</v>
      </c>
      <c r="R40" s="266" t="s">
        <v>0</v>
      </c>
      <c r="S40" s="269">
        <v>45323</v>
      </c>
      <c r="T40" s="269">
        <v>45641</v>
      </c>
      <c r="U40" s="269" t="s">
        <v>519</v>
      </c>
      <c r="V40" s="115">
        <v>0</v>
      </c>
      <c r="W40" s="272" t="s">
        <v>206</v>
      </c>
      <c r="X40" s="266" t="s">
        <v>207</v>
      </c>
      <c r="Y40" s="266" t="s">
        <v>376</v>
      </c>
      <c r="Z40" s="266" t="s">
        <v>199</v>
      </c>
      <c r="AA40" s="266" t="s">
        <v>199</v>
      </c>
      <c r="AB40" s="266" t="s">
        <v>199</v>
      </c>
      <c r="AC40" s="266" t="s">
        <v>492</v>
      </c>
      <c r="AD40" s="266" t="s">
        <v>636</v>
      </c>
      <c r="AE40" s="266" t="s">
        <v>199</v>
      </c>
      <c r="AF40" s="266" t="s">
        <v>199</v>
      </c>
      <c r="AG40" s="266" t="s">
        <v>199</v>
      </c>
      <c r="AH40" s="266" t="s">
        <v>199</v>
      </c>
      <c r="AI40" s="266" t="s">
        <v>199</v>
      </c>
      <c r="AJ40" s="266" t="s">
        <v>199</v>
      </c>
      <c r="AK40" s="266" t="s">
        <v>622</v>
      </c>
      <c r="AL40" s="329" t="s">
        <v>2096</v>
      </c>
    </row>
    <row r="41" spans="2:38" s="263" customFormat="1" ht="142.5" x14ac:dyDescent="0.2">
      <c r="B41" s="266" t="s">
        <v>455</v>
      </c>
      <c r="C41" s="267" t="s">
        <v>873</v>
      </c>
      <c r="D41" s="266" t="s">
        <v>1253</v>
      </c>
      <c r="E41" s="266" t="s">
        <v>1275</v>
      </c>
      <c r="F41" s="287" t="s">
        <v>2087</v>
      </c>
      <c r="G41" s="266" t="s">
        <v>1980</v>
      </c>
      <c r="H41" s="266" t="s">
        <v>1197</v>
      </c>
      <c r="I41" s="266" t="s">
        <v>877</v>
      </c>
      <c r="J41" s="266" t="s">
        <v>199</v>
      </c>
      <c r="K41" s="266" t="s">
        <v>199</v>
      </c>
      <c r="L41" s="266" t="s">
        <v>199</v>
      </c>
      <c r="M41" s="266" t="s">
        <v>2122</v>
      </c>
      <c r="N41" s="266" t="s">
        <v>1302</v>
      </c>
      <c r="O41" s="268" t="s">
        <v>1303</v>
      </c>
      <c r="P41" s="266" t="s">
        <v>2120</v>
      </c>
      <c r="Q41" s="266" t="s">
        <v>1279</v>
      </c>
      <c r="R41" s="277" t="s">
        <v>99</v>
      </c>
      <c r="S41" s="269">
        <v>45397</v>
      </c>
      <c r="T41" s="269">
        <v>45641</v>
      </c>
      <c r="U41" s="257" t="s">
        <v>519</v>
      </c>
      <c r="V41" s="115">
        <f>(5.6*20*2.5)*(10000000/30/8)</f>
        <v>11666666.666666666</v>
      </c>
      <c r="W41" s="266">
        <v>189</v>
      </c>
      <c r="X41" s="266" t="s">
        <v>1280</v>
      </c>
      <c r="Y41" s="266" t="s">
        <v>1290</v>
      </c>
      <c r="Z41" s="266" t="s">
        <v>1297</v>
      </c>
      <c r="AA41" s="266" t="s">
        <v>356</v>
      </c>
      <c r="AB41" s="277" t="s">
        <v>199</v>
      </c>
      <c r="AC41" s="266" t="s">
        <v>209</v>
      </c>
      <c r="AD41" s="266" t="s">
        <v>249</v>
      </c>
      <c r="AE41" s="266" t="s">
        <v>199</v>
      </c>
      <c r="AF41" s="266" t="s">
        <v>199</v>
      </c>
      <c r="AG41" s="266" t="s">
        <v>199</v>
      </c>
      <c r="AH41" s="266" t="s">
        <v>199</v>
      </c>
      <c r="AI41" s="266" t="s">
        <v>199</v>
      </c>
      <c r="AJ41" s="266" t="s">
        <v>199</v>
      </c>
      <c r="AK41" s="266" t="s">
        <v>199</v>
      </c>
    </row>
    <row r="42" spans="2:38" s="263" customFormat="1" ht="142.5" x14ac:dyDescent="0.2">
      <c r="B42" s="266" t="s">
        <v>455</v>
      </c>
      <c r="C42" s="267" t="s">
        <v>873</v>
      </c>
      <c r="D42" s="266" t="s">
        <v>1253</v>
      </c>
      <c r="E42" s="266" t="s">
        <v>1354</v>
      </c>
      <c r="F42" s="287" t="s">
        <v>2087</v>
      </c>
      <c r="G42" s="266" t="s">
        <v>1980</v>
      </c>
      <c r="H42" s="266" t="s">
        <v>1197</v>
      </c>
      <c r="I42" s="266" t="s">
        <v>877</v>
      </c>
      <c r="J42" s="266" t="s">
        <v>199</v>
      </c>
      <c r="K42" s="266" t="s">
        <v>199</v>
      </c>
      <c r="L42" s="266" t="s">
        <v>199</v>
      </c>
      <c r="M42" s="266" t="s">
        <v>1358</v>
      </c>
      <c r="N42" s="266" t="s">
        <v>1359</v>
      </c>
      <c r="O42" s="268" t="s">
        <v>1360</v>
      </c>
      <c r="P42" s="266" t="s">
        <v>817</v>
      </c>
      <c r="Q42" s="266" t="s">
        <v>1279</v>
      </c>
      <c r="R42" s="277" t="s">
        <v>99</v>
      </c>
      <c r="S42" s="269">
        <v>45488</v>
      </c>
      <c r="T42" s="269">
        <v>45641</v>
      </c>
      <c r="U42" s="257" t="s">
        <v>519</v>
      </c>
      <c r="V42" s="115">
        <f>(4.8*20*0.5)*(10000000/30/8)</f>
        <v>2000000</v>
      </c>
      <c r="W42" s="266">
        <v>189</v>
      </c>
      <c r="X42" s="266" t="s">
        <v>1280</v>
      </c>
      <c r="Y42" s="266" t="s">
        <v>1297</v>
      </c>
      <c r="Z42" s="266" t="s">
        <v>356</v>
      </c>
      <c r="AA42" s="277" t="s">
        <v>199</v>
      </c>
      <c r="AB42" s="277" t="s">
        <v>199</v>
      </c>
      <c r="AC42" s="266" t="s">
        <v>492</v>
      </c>
      <c r="AD42" s="266" t="s">
        <v>249</v>
      </c>
      <c r="AE42" s="266" t="s">
        <v>199</v>
      </c>
      <c r="AF42" s="266" t="s">
        <v>199</v>
      </c>
      <c r="AG42" s="266" t="s">
        <v>199</v>
      </c>
      <c r="AH42" s="266" t="s">
        <v>199</v>
      </c>
      <c r="AI42" s="266" t="s">
        <v>199</v>
      </c>
      <c r="AJ42" s="266" t="s">
        <v>199</v>
      </c>
      <c r="AK42" s="266" t="s">
        <v>199</v>
      </c>
    </row>
    <row r="43" spans="2:38" s="263" customFormat="1" ht="99.75" x14ac:dyDescent="0.2">
      <c r="B43" s="266" t="s">
        <v>455</v>
      </c>
      <c r="C43" s="267" t="s">
        <v>456</v>
      </c>
      <c r="D43" s="266" t="s">
        <v>716</v>
      </c>
      <c r="E43" s="266" t="s">
        <v>717</v>
      </c>
      <c r="F43" s="266" t="s">
        <v>716</v>
      </c>
      <c r="G43" s="266" t="s">
        <v>1998</v>
      </c>
      <c r="H43" s="266" t="s">
        <v>561</v>
      </c>
      <c r="I43" s="266" t="s">
        <v>199</v>
      </c>
      <c r="J43" s="266" t="s">
        <v>199</v>
      </c>
      <c r="K43" s="266" t="s">
        <v>199</v>
      </c>
      <c r="L43" s="266" t="s">
        <v>199</v>
      </c>
      <c r="M43" s="266" t="s">
        <v>718</v>
      </c>
      <c r="N43" s="266" t="s">
        <v>719</v>
      </c>
      <c r="O43" s="272" t="s">
        <v>720</v>
      </c>
      <c r="P43" s="266" t="s">
        <v>531</v>
      </c>
      <c r="Q43" s="266" t="s">
        <v>532</v>
      </c>
      <c r="R43" s="266" t="s">
        <v>0</v>
      </c>
      <c r="S43" s="269">
        <v>45292</v>
      </c>
      <c r="T43" s="288">
        <v>45473</v>
      </c>
      <c r="U43" s="269" t="s">
        <v>519</v>
      </c>
      <c r="V43" s="275">
        <v>439060.41666666663</v>
      </c>
      <c r="W43" s="266" t="s">
        <v>611</v>
      </c>
      <c r="X43" s="266" t="s">
        <v>534</v>
      </c>
      <c r="Y43" s="266" t="s">
        <v>376</v>
      </c>
      <c r="Z43" s="266" t="s">
        <v>199</v>
      </c>
      <c r="AA43" s="266" t="s">
        <v>199</v>
      </c>
      <c r="AB43" s="266" t="s">
        <v>199</v>
      </c>
      <c r="AC43" s="266" t="s">
        <v>366</v>
      </c>
      <c r="AD43" s="266" t="s">
        <v>249</v>
      </c>
      <c r="AE43" s="266" t="s">
        <v>199</v>
      </c>
      <c r="AF43" s="266" t="s">
        <v>199</v>
      </c>
      <c r="AG43" s="266" t="s">
        <v>199</v>
      </c>
      <c r="AH43" s="266" t="s">
        <v>199</v>
      </c>
      <c r="AI43" s="266" t="s">
        <v>367</v>
      </c>
      <c r="AJ43" s="266" t="s">
        <v>721</v>
      </c>
      <c r="AK43" s="266" t="s">
        <v>536</v>
      </c>
    </row>
    <row r="44" spans="2:38" s="263" customFormat="1" ht="99.75" x14ac:dyDescent="0.2">
      <c r="B44" s="266" t="s">
        <v>455</v>
      </c>
      <c r="C44" s="267" t="s">
        <v>456</v>
      </c>
      <c r="D44" s="266" t="s">
        <v>716</v>
      </c>
      <c r="E44" s="266" t="s">
        <v>717</v>
      </c>
      <c r="F44" s="266" t="s">
        <v>716</v>
      </c>
      <c r="G44" s="266" t="s">
        <v>1998</v>
      </c>
      <c r="H44" s="266" t="s">
        <v>561</v>
      </c>
      <c r="I44" s="266" t="s">
        <v>199</v>
      </c>
      <c r="J44" s="266" t="s">
        <v>199</v>
      </c>
      <c r="K44" s="266" t="s">
        <v>199</v>
      </c>
      <c r="L44" s="266" t="s">
        <v>199</v>
      </c>
      <c r="M44" s="266" t="s">
        <v>722</v>
      </c>
      <c r="N44" s="266" t="s">
        <v>723</v>
      </c>
      <c r="O44" s="272" t="s">
        <v>720</v>
      </c>
      <c r="P44" s="266" t="s">
        <v>531</v>
      </c>
      <c r="Q44" s="266" t="s">
        <v>532</v>
      </c>
      <c r="R44" s="266" t="s">
        <v>0</v>
      </c>
      <c r="S44" s="269">
        <v>45474</v>
      </c>
      <c r="T44" s="288">
        <v>45641</v>
      </c>
      <c r="U44" s="269" t="s">
        <v>519</v>
      </c>
      <c r="V44" s="275">
        <v>439060.41666666663</v>
      </c>
      <c r="W44" s="289" t="s">
        <v>611</v>
      </c>
      <c r="X44" s="266" t="s">
        <v>534</v>
      </c>
      <c r="Y44" s="266" t="s">
        <v>376</v>
      </c>
      <c r="Z44" s="266" t="s">
        <v>199</v>
      </c>
      <c r="AA44" s="266" t="s">
        <v>199</v>
      </c>
      <c r="AB44" s="266" t="s">
        <v>199</v>
      </c>
      <c r="AC44" s="266" t="s">
        <v>366</v>
      </c>
      <c r="AD44" s="266" t="s">
        <v>249</v>
      </c>
      <c r="AE44" s="266" t="s">
        <v>199</v>
      </c>
      <c r="AF44" s="266" t="s">
        <v>199</v>
      </c>
      <c r="AG44" s="266" t="s">
        <v>199</v>
      </c>
      <c r="AH44" s="266" t="s">
        <v>199</v>
      </c>
      <c r="AI44" s="266" t="s">
        <v>367</v>
      </c>
      <c r="AJ44" s="266" t="s">
        <v>721</v>
      </c>
      <c r="AK44" s="266" t="s">
        <v>536</v>
      </c>
    </row>
    <row r="45" spans="2:38" s="263" customFormat="1" ht="409.5" x14ac:dyDescent="0.2">
      <c r="B45" s="266" t="s">
        <v>523</v>
      </c>
      <c r="C45" s="267" t="s">
        <v>524</v>
      </c>
      <c r="D45" s="266" t="s">
        <v>685</v>
      </c>
      <c r="E45" s="266" t="s">
        <v>687</v>
      </c>
      <c r="F45" s="268" t="s">
        <v>2024</v>
      </c>
      <c r="G45" s="266" t="s">
        <v>2025</v>
      </c>
      <c r="H45" s="266" t="s">
        <v>282</v>
      </c>
      <c r="I45" s="266" t="s">
        <v>199</v>
      </c>
      <c r="J45" s="266" t="s">
        <v>199</v>
      </c>
      <c r="K45" s="266" t="s">
        <v>199</v>
      </c>
      <c r="L45" s="266" t="s">
        <v>199</v>
      </c>
      <c r="M45" s="280" t="s">
        <v>970</v>
      </c>
      <c r="N45" s="280" t="s">
        <v>1947</v>
      </c>
      <c r="O45" s="280" t="s">
        <v>971</v>
      </c>
      <c r="P45" s="280" t="s">
        <v>843</v>
      </c>
      <c r="Q45" s="280" t="s">
        <v>969</v>
      </c>
      <c r="R45" s="280" t="s">
        <v>282</v>
      </c>
      <c r="S45" s="290">
        <v>45323</v>
      </c>
      <c r="T45" s="290">
        <v>45626</v>
      </c>
      <c r="U45" s="280" t="s">
        <v>84</v>
      </c>
      <c r="V45" s="282">
        <v>90069132.609999999</v>
      </c>
      <c r="W45" s="280" t="s">
        <v>2020</v>
      </c>
      <c r="X45" s="266" t="s">
        <v>376</v>
      </c>
      <c r="Y45" s="266" t="s">
        <v>233</v>
      </c>
      <c r="Z45" s="266" t="s">
        <v>402</v>
      </c>
      <c r="AA45" s="266" t="s">
        <v>199</v>
      </c>
      <c r="AB45" s="266" t="s">
        <v>199</v>
      </c>
      <c r="AC45" s="268" t="s">
        <v>366</v>
      </c>
      <c r="AD45" s="266" t="s">
        <v>249</v>
      </c>
      <c r="AE45" s="266" t="s">
        <v>199</v>
      </c>
      <c r="AF45" s="266" t="s">
        <v>199</v>
      </c>
      <c r="AG45" s="266" t="s">
        <v>199</v>
      </c>
      <c r="AH45" s="266" t="s">
        <v>199</v>
      </c>
      <c r="AI45" s="266" t="s">
        <v>404</v>
      </c>
      <c r="AJ45" s="266" t="s">
        <v>706</v>
      </c>
      <c r="AK45" s="272" t="s">
        <v>262</v>
      </c>
    </row>
    <row r="46" spans="2:38" s="263" customFormat="1" ht="171" x14ac:dyDescent="0.2">
      <c r="B46" s="266" t="s">
        <v>523</v>
      </c>
      <c r="C46" s="267" t="s">
        <v>524</v>
      </c>
      <c r="D46" s="266" t="s">
        <v>685</v>
      </c>
      <c r="E46" s="266" t="s">
        <v>687</v>
      </c>
      <c r="F46" s="266" t="s">
        <v>685</v>
      </c>
      <c r="G46" s="266" t="s">
        <v>1996</v>
      </c>
      <c r="H46" s="266" t="s">
        <v>282</v>
      </c>
      <c r="I46" s="266" t="s">
        <v>199</v>
      </c>
      <c r="J46" s="266" t="s">
        <v>199</v>
      </c>
      <c r="K46" s="266" t="s">
        <v>199</v>
      </c>
      <c r="L46" s="266" t="s">
        <v>199</v>
      </c>
      <c r="M46" s="266" t="s">
        <v>697</v>
      </c>
      <c r="N46" s="266" t="s">
        <v>698</v>
      </c>
      <c r="O46" s="272" t="s">
        <v>699</v>
      </c>
      <c r="P46" s="266" t="s">
        <v>543</v>
      </c>
      <c r="Q46" s="266" t="s">
        <v>544</v>
      </c>
      <c r="R46" s="266" t="s">
        <v>545</v>
      </c>
      <c r="S46" s="269">
        <v>45473</v>
      </c>
      <c r="T46" s="269">
        <v>45641</v>
      </c>
      <c r="U46" s="269" t="s">
        <v>519</v>
      </c>
      <c r="V46" s="271">
        <f>(3*20*5.5)*(3886560/30/8)</f>
        <v>5344020</v>
      </c>
      <c r="W46" s="266" t="s">
        <v>546</v>
      </c>
      <c r="X46" s="266" t="s">
        <v>403</v>
      </c>
      <c r="Y46" s="266" t="s">
        <v>402</v>
      </c>
      <c r="Z46" s="266" t="s">
        <v>199</v>
      </c>
      <c r="AA46" s="266" t="s">
        <v>199</v>
      </c>
      <c r="AB46" s="266" t="s">
        <v>199</v>
      </c>
      <c r="AC46" s="266" t="s">
        <v>366</v>
      </c>
      <c r="AD46" s="266" t="s">
        <v>249</v>
      </c>
      <c r="AE46" s="266" t="s">
        <v>199</v>
      </c>
      <c r="AF46" s="266" t="s">
        <v>199</v>
      </c>
      <c r="AG46" s="266" t="s">
        <v>199</v>
      </c>
      <c r="AH46" s="266" t="s">
        <v>199</v>
      </c>
      <c r="AI46" s="266" t="s">
        <v>586</v>
      </c>
      <c r="AJ46" s="266" t="s">
        <v>700</v>
      </c>
      <c r="AK46" s="266" t="s">
        <v>696</v>
      </c>
    </row>
    <row r="47" spans="2:38" s="263" customFormat="1" ht="409.5" x14ac:dyDescent="0.2">
      <c r="B47" s="266" t="s">
        <v>455</v>
      </c>
      <c r="C47" s="267" t="s">
        <v>873</v>
      </c>
      <c r="D47" s="266" t="s">
        <v>1310</v>
      </c>
      <c r="E47" s="266" t="s">
        <v>1275</v>
      </c>
      <c r="F47" s="266" t="s">
        <v>1310</v>
      </c>
      <c r="G47" s="266" t="s">
        <v>2043</v>
      </c>
      <c r="H47" s="266" t="s">
        <v>1155</v>
      </c>
      <c r="I47" s="266" t="s">
        <v>877</v>
      </c>
      <c r="J47" s="266" t="s">
        <v>199</v>
      </c>
      <c r="K47" s="266" t="s">
        <v>199</v>
      </c>
      <c r="L47" s="266" t="s">
        <v>199</v>
      </c>
      <c r="M47" s="280" t="s">
        <v>1336</v>
      </c>
      <c r="N47" s="280" t="s">
        <v>1954</v>
      </c>
      <c r="O47" s="280" t="s">
        <v>1337</v>
      </c>
      <c r="P47" s="280" t="s">
        <v>843</v>
      </c>
      <c r="Q47" s="280" t="s">
        <v>844</v>
      </c>
      <c r="R47" s="280" t="s">
        <v>282</v>
      </c>
      <c r="S47" s="290">
        <v>45323</v>
      </c>
      <c r="T47" s="290">
        <v>45626</v>
      </c>
      <c r="U47" s="280" t="s">
        <v>519</v>
      </c>
      <c r="V47" s="291">
        <v>90069132.609999999</v>
      </c>
      <c r="W47" s="280" t="s">
        <v>2020</v>
      </c>
      <c r="X47" s="266" t="s">
        <v>233</v>
      </c>
      <c r="Y47" s="266" t="s">
        <v>357</v>
      </c>
      <c r="Z47" s="266" t="s">
        <v>852</v>
      </c>
      <c r="AA47" s="266" t="s">
        <v>199</v>
      </c>
      <c r="AB47" s="266" t="s">
        <v>199</v>
      </c>
      <c r="AC47" s="268" t="s">
        <v>209</v>
      </c>
      <c r="AD47" s="266" t="s">
        <v>249</v>
      </c>
      <c r="AE47" s="266" t="s">
        <v>199</v>
      </c>
      <c r="AF47" s="266" t="s">
        <v>199</v>
      </c>
      <c r="AG47" s="266" t="s">
        <v>199</v>
      </c>
      <c r="AH47" s="266" t="s">
        <v>199</v>
      </c>
      <c r="AI47" s="266" t="s">
        <v>199</v>
      </c>
      <c r="AJ47" s="266" t="s">
        <v>199</v>
      </c>
      <c r="AK47" s="272" t="s">
        <v>199</v>
      </c>
    </row>
    <row r="48" spans="2:38" s="263" customFormat="1" ht="142.5" x14ac:dyDescent="0.2">
      <c r="B48" s="266" t="s">
        <v>455</v>
      </c>
      <c r="C48" s="267" t="s">
        <v>873</v>
      </c>
      <c r="D48" s="266" t="s">
        <v>1091</v>
      </c>
      <c r="E48" s="266" t="s">
        <v>1093</v>
      </c>
      <c r="F48" s="266" t="s">
        <v>2083</v>
      </c>
      <c r="G48" s="266" t="s">
        <v>2029</v>
      </c>
      <c r="H48" s="266" t="s">
        <v>765</v>
      </c>
      <c r="I48" s="266" t="s">
        <v>1015</v>
      </c>
      <c r="J48" s="266" t="s">
        <v>199</v>
      </c>
      <c r="K48" s="266" t="s">
        <v>199</v>
      </c>
      <c r="L48" s="266" t="s">
        <v>199</v>
      </c>
      <c r="M48" s="281" t="s">
        <v>2099</v>
      </c>
      <c r="N48" s="266" t="s">
        <v>1934</v>
      </c>
      <c r="O48" s="266" t="s">
        <v>1096</v>
      </c>
      <c r="P48" s="266" t="s">
        <v>2103</v>
      </c>
      <c r="Q48" s="266"/>
      <c r="R48" s="266" t="s">
        <v>220</v>
      </c>
      <c r="S48" s="269">
        <v>45292</v>
      </c>
      <c r="T48" s="269">
        <v>45641</v>
      </c>
      <c r="U48" s="269" t="s">
        <v>199</v>
      </c>
      <c r="V48" s="282">
        <v>30607500</v>
      </c>
      <c r="W48" s="280">
        <v>290</v>
      </c>
      <c r="X48" s="266" t="s">
        <v>356</v>
      </c>
      <c r="Y48" s="266" t="s">
        <v>199</v>
      </c>
      <c r="Z48" s="266" t="s">
        <v>199</v>
      </c>
      <c r="AA48" s="266" t="s">
        <v>199</v>
      </c>
      <c r="AB48" s="266" t="s">
        <v>199</v>
      </c>
      <c r="AC48" s="266" t="s">
        <v>209</v>
      </c>
      <c r="AD48" s="266" t="s">
        <v>249</v>
      </c>
      <c r="AE48" s="266" t="s">
        <v>199</v>
      </c>
      <c r="AF48" s="266" t="s">
        <v>199</v>
      </c>
      <c r="AG48" s="266" t="s">
        <v>199</v>
      </c>
      <c r="AH48" s="266" t="s">
        <v>199</v>
      </c>
      <c r="AI48" s="266" t="s">
        <v>199</v>
      </c>
      <c r="AJ48" s="266" t="s">
        <v>199</v>
      </c>
      <c r="AK48" s="266" t="s">
        <v>235</v>
      </c>
    </row>
    <row r="49" spans="2:37" s="263" customFormat="1" ht="142.5" x14ac:dyDescent="0.2">
      <c r="B49" s="266" t="s">
        <v>455</v>
      </c>
      <c r="C49" s="267" t="s">
        <v>873</v>
      </c>
      <c r="D49" s="266" t="s">
        <v>874</v>
      </c>
      <c r="E49" s="266" t="s">
        <v>999</v>
      </c>
      <c r="F49" s="266" t="s">
        <v>1967</v>
      </c>
      <c r="G49" s="266" t="s">
        <v>1968</v>
      </c>
      <c r="H49" s="266" t="s">
        <v>765</v>
      </c>
      <c r="I49" s="266" t="s">
        <v>877</v>
      </c>
      <c r="J49" s="266" t="s">
        <v>1015</v>
      </c>
      <c r="K49" s="266" t="s">
        <v>199</v>
      </c>
      <c r="L49" s="266" t="s">
        <v>199</v>
      </c>
      <c r="M49" s="266" t="s">
        <v>1019</v>
      </c>
      <c r="N49" s="272" t="s">
        <v>1020</v>
      </c>
      <c r="O49" s="266" t="s">
        <v>1021</v>
      </c>
      <c r="P49" s="266" t="s">
        <v>280</v>
      </c>
      <c r="Q49" s="266"/>
      <c r="R49" s="269" t="s">
        <v>281</v>
      </c>
      <c r="S49" s="269">
        <v>45352</v>
      </c>
      <c r="T49" s="269">
        <v>45519</v>
      </c>
      <c r="U49" s="269" t="s">
        <v>220</v>
      </c>
      <c r="V49" s="271">
        <v>88517466</v>
      </c>
      <c r="W49" s="272">
        <v>168</v>
      </c>
      <c r="X49" s="266" t="s">
        <v>207</v>
      </c>
      <c r="Y49" s="266" t="s">
        <v>246</v>
      </c>
      <c r="Z49" s="266" t="s">
        <v>208</v>
      </c>
      <c r="AA49" s="266" t="s">
        <v>199</v>
      </c>
      <c r="AB49" s="266" t="s">
        <v>199</v>
      </c>
      <c r="AC49" s="266" t="s">
        <v>358</v>
      </c>
      <c r="AD49" s="266" t="s">
        <v>249</v>
      </c>
      <c r="AE49" s="266" t="s">
        <v>199</v>
      </c>
      <c r="AF49" s="266" t="s">
        <v>199</v>
      </c>
      <c r="AG49" s="266" t="s">
        <v>199</v>
      </c>
      <c r="AH49" s="266" t="s">
        <v>199</v>
      </c>
      <c r="AI49" s="266" t="s">
        <v>199</v>
      </c>
      <c r="AJ49" s="266" t="s">
        <v>199</v>
      </c>
      <c r="AK49" s="266" t="s">
        <v>284</v>
      </c>
    </row>
    <row r="50" spans="2:37" s="263" customFormat="1" ht="142.5" x14ac:dyDescent="0.2">
      <c r="B50" s="292" t="s">
        <v>455</v>
      </c>
      <c r="C50" s="267" t="s">
        <v>873</v>
      </c>
      <c r="D50" s="266" t="s">
        <v>874</v>
      </c>
      <c r="E50" s="266" t="s">
        <v>999</v>
      </c>
      <c r="F50" s="266" t="s">
        <v>1967</v>
      </c>
      <c r="G50" s="266" t="s">
        <v>1968</v>
      </c>
      <c r="H50" s="266" t="s">
        <v>765</v>
      </c>
      <c r="I50" s="266" t="s">
        <v>877</v>
      </c>
      <c r="J50" s="266" t="s">
        <v>1015</v>
      </c>
      <c r="K50" s="266" t="s">
        <v>199</v>
      </c>
      <c r="L50" s="266" t="s">
        <v>199</v>
      </c>
      <c r="M50" s="266" t="s">
        <v>1022</v>
      </c>
      <c r="N50" s="272" t="s">
        <v>1023</v>
      </c>
      <c r="O50" s="266" t="s">
        <v>1024</v>
      </c>
      <c r="P50" s="266" t="s">
        <v>299</v>
      </c>
      <c r="Q50" s="266"/>
      <c r="R50" s="269" t="s">
        <v>281</v>
      </c>
      <c r="S50" s="269">
        <v>45352</v>
      </c>
      <c r="T50" s="269">
        <v>45519</v>
      </c>
      <c r="U50" s="269" t="s">
        <v>220</v>
      </c>
      <c r="V50" s="271">
        <v>32540022</v>
      </c>
      <c r="W50" s="272">
        <v>164</v>
      </c>
      <c r="X50" s="266" t="s">
        <v>207</v>
      </c>
      <c r="Y50" s="266" t="s">
        <v>246</v>
      </c>
      <c r="Z50" s="266" t="s">
        <v>208</v>
      </c>
      <c r="AA50" s="266" t="s">
        <v>199</v>
      </c>
      <c r="AB50" s="266" t="s">
        <v>199</v>
      </c>
      <c r="AC50" s="266" t="s">
        <v>358</v>
      </c>
      <c r="AD50" s="266" t="s">
        <v>249</v>
      </c>
      <c r="AE50" s="266" t="s">
        <v>199</v>
      </c>
      <c r="AF50" s="266" t="s">
        <v>199</v>
      </c>
      <c r="AG50" s="266" t="s">
        <v>199</v>
      </c>
      <c r="AH50" s="266" t="s">
        <v>199</v>
      </c>
      <c r="AI50" s="266" t="s">
        <v>199</v>
      </c>
      <c r="AJ50" s="266" t="s">
        <v>199</v>
      </c>
      <c r="AK50" s="266" t="s">
        <v>284</v>
      </c>
    </row>
    <row r="51" spans="2:37" s="263" customFormat="1" ht="142.5" x14ac:dyDescent="0.2">
      <c r="B51" s="292" t="s">
        <v>455</v>
      </c>
      <c r="C51" s="267" t="s">
        <v>873</v>
      </c>
      <c r="D51" s="266" t="s">
        <v>874</v>
      </c>
      <c r="E51" s="266" t="s">
        <v>999</v>
      </c>
      <c r="F51" s="266" t="s">
        <v>1967</v>
      </c>
      <c r="G51" s="266" t="s">
        <v>1968</v>
      </c>
      <c r="H51" s="266" t="s">
        <v>765</v>
      </c>
      <c r="I51" s="266" t="s">
        <v>877</v>
      </c>
      <c r="J51" s="266" t="s">
        <v>1015</v>
      </c>
      <c r="K51" s="266" t="s">
        <v>199</v>
      </c>
      <c r="L51" s="266" t="s">
        <v>199</v>
      </c>
      <c r="M51" s="266" t="s">
        <v>1026</v>
      </c>
      <c r="N51" s="272" t="s">
        <v>1027</v>
      </c>
      <c r="O51" s="266" t="s">
        <v>1028</v>
      </c>
      <c r="P51" s="266" t="s">
        <v>293</v>
      </c>
      <c r="Q51" s="266"/>
      <c r="R51" s="269" t="s">
        <v>281</v>
      </c>
      <c r="S51" s="269">
        <v>45352</v>
      </c>
      <c r="T51" s="269">
        <v>45519</v>
      </c>
      <c r="U51" s="269" t="s">
        <v>220</v>
      </c>
      <c r="V51" s="271">
        <v>31500966</v>
      </c>
      <c r="W51" s="272">
        <v>154</v>
      </c>
      <c r="X51" s="266" t="s">
        <v>207</v>
      </c>
      <c r="Y51" s="266" t="s">
        <v>246</v>
      </c>
      <c r="Z51" s="266" t="s">
        <v>208</v>
      </c>
      <c r="AA51" s="266" t="s">
        <v>199</v>
      </c>
      <c r="AB51" s="266" t="s">
        <v>199</v>
      </c>
      <c r="AC51" s="266" t="s">
        <v>358</v>
      </c>
      <c r="AD51" s="266" t="s">
        <v>249</v>
      </c>
      <c r="AE51" s="266" t="s">
        <v>199</v>
      </c>
      <c r="AF51" s="266" t="s">
        <v>199</v>
      </c>
      <c r="AG51" s="266" t="s">
        <v>199</v>
      </c>
      <c r="AH51" s="266" t="s">
        <v>199</v>
      </c>
      <c r="AI51" s="266" t="s">
        <v>199</v>
      </c>
      <c r="AJ51" s="266" t="s">
        <v>199</v>
      </c>
      <c r="AK51" s="266" t="s">
        <v>295</v>
      </c>
    </row>
    <row r="52" spans="2:37" s="263" customFormat="1" ht="142.5" x14ac:dyDescent="0.2">
      <c r="B52" s="292" t="s">
        <v>455</v>
      </c>
      <c r="C52" s="267" t="s">
        <v>873</v>
      </c>
      <c r="D52" s="266" t="s">
        <v>874</v>
      </c>
      <c r="E52" s="266" t="s">
        <v>999</v>
      </c>
      <c r="F52" s="266" t="s">
        <v>1967</v>
      </c>
      <c r="G52" s="266" t="s">
        <v>1968</v>
      </c>
      <c r="H52" s="266" t="s">
        <v>765</v>
      </c>
      <c r="I52" s="266" t="s">
        <v>877</v>
      </c>
      <c r="J52" s="266" t="s">
        <v>1015</v>
      </c>
      <c r="K52" s="266" t="s">
        <v>199</v>
      </c>
      <c r="L52" s="266" t="s">
        <v>199</v>
      </c>
      <c r="M52" s="266" t="s">
        <v>1016</v>
      </c>
      <c r="N52" s="272" t="s">
        <v>1017</v>
      </c>
      <c r="O52" s="266" t="s">
        <v>1018</v>
      </c>
      <c r="P52" s="266" t="s">
        <v>288</v>
      </c>
      <c r="Q52" s="266"/>
      <c r="R52" s="269" t="s">
        <v>281</v>
      </c>
      <c r="S52" s="269">
        <v>45352</v>
      </c>
      <c r="T52" s="269">
        <v>45519</v>
      </c>
      <c r="U52" s="269" t="s">
        <v>220</v>
      </c>
      <c r="V52" s="271">
        <v>166880178</v>
      </c>
      <c r="W52" s="272" t="s">
        <v>289</v>
      </c>
      <c r="X52" s="266" t="s">
        <v>207</v>
      </c>
      <c r="Y52" s="266" t="s">
        <v>246</v>
      </c>
      <c r="Z52" s="266" t="s">
        <v>208</v>
      </c>
      <c r="AA52" s="266" t="s">
        <v>199</v>
      </c>
      <c r="AB52" s="266" t="s">
        <v>199</v>
      </c>
      <c r="AC52" s="266" t="s">
        <v>358</v>
      </c>
      <c r="AD52" s="266" t="s">
        <v>249</v>
      </c>
      <c r="AE52" s="266" t="s">
        <v>199</v>
      </c>
      <c r="AF52" s="266" t="s">
        <v>199</v>
      </c>
      <c r="AG52" s="266" t="s">
        <v>199</v>
      </c>
      <c r="AH52" s="266" t="s">
        <v>199</v>
      </c>
      <c r="AI52" s="266" t="s">
        <v>199</v>
      </c>
      <c r="AJ52" s="266" t="s">
        <v>199</v>
      </c>
      <c r="AK52" s="266" t="s">
        <v>284</v>
      </c>
    </row>
    <row r="53" spans="2:37" s="263" customFormat="1" ht="142.5" x14ac:dyDescent="0.2">
      <c r="B53" s="292" t="s">
        <v>455</v>
      </c>
      <c r="C53" s="267" t="s">
        <v>873</v>
      </c>
      <c r="D53" s="266" t="s">
        <v>874</v>
      </c>
      <c r="E53" s="266" t="s">
        <v>999</v>
      </c>
      <c r="F53" s="266" t="s">
        <v>1967</v>
      </c>
      <c r="G53" s="266" t="s">
        <v>1968</v>
      </c>
      <c r="H53" s="266" t="s">
        <v>765</v>
      </c>
      <c r="I53" s="266" t="s">
        <v>877</v>
      </c>
      <c r="J53" s="266" t="s">
        <v>1015</v>
      </c>
      <c r="K53" s="266" t="s">
        <v>199</v>
      </c>
      <c r="L53" s="266" t="s">
        <v>199</v>
      </c>
      <c r="M53" s="266" t="s">
        <v>1033</v>
      </c>
      <c r="N53" s="272" t="s">
        <v>1034</v>
      </c>
      <c r="O53" s="266" t="s">
        <v>1035</v>
      </c>
      <c r="P53" s="266" t="s">
        <v>280</v>
      </c>
      <c r="Q53" s="266"/>
      <c r="R53" s="269" t="s">
        <v>281</v>
      </c>
      <c r="S53" s="269">
        <v>45397</v>
      </c>
      <c r="T53" s="269">
        <v>45565</v>
      </c>
      <c r="U53" s="269" t="s">
        <v>220</v>
      </c>
      <c r="V53" s="115">
        <v>0</v>
      </c>
      <c r="W53" s="272" t="s">
        <v>206</v>
      </c>
      <c r="X53" s="266" t="s">
        <v>246</v>
      </c>
      <c r="Y53" s="266" t="s">
        <v>208</v>
      </c>
      <c r="Z53" s="266" t="s">
        <v>199</v>
      </c>
      <c r="AA53" s="266" t="s">
        <v>199</v>
      </c>
      <c r="AB53" s="266" t="s">
        <v>199</v>
      </c>
      <c r="AC53" s="266" t="s">
        <v>358</v>
      </c>
      <c r="AD53" s="266" t="s">
        <v>199</v>
      </c>
      <c r="AE53" s="266" t="s">
        <v>199</v>
      </c>
      <c r="AF53" s="266" t="s">
        <v>199</v>
      </c>
      <c r="AG53" s="266" t="s">
        <v>199</v>
      </c>
      <c r="AH53" s="266" t="s">
        <v>199</v>
      </c>
      <c r="AI53" s="266" t="s">
        <v>199</v>
      </c>
      <c r="AJ53" s="266" t="s">
        <v>199</v>
      </c>
      <c r="AK53" s="266" t="s">
        <v>284</v>
      </c>
    </row>
    <row r="54" spans="2:37" s="263" customFormat="1" ht="156.75" x14ac:dyDescent="0.2">
      <c r="B54" s="292" t="s">
        <v>455</v>
      </c>
      <c r="C54" s="267" t="s">
        <v>873</v>
      </c>
      <c r="D54" s="266" t="s">
        <v>874</v>
      </c>
      <c r="E54" s="266" t="s">
        <v>999</v>
      </c>
      <c r="F54" s="266" t="s">
        <v>1967</v>
      </c>
      <c r="G54" s="266" t="s">
        <v>1968</v>
      </c>
      <c r="H54" s="266" t="s">
        <v>765</v>
      </c>
      <c r="I54" s="266" t="s">
        <v>877</v>
      </c>
      <c r="J54" s="266" t="s">
        <v>1015</v>
      </c>
      <c r="K54" s="266" t="s">
        <v>199</v>
      </c>
      <c r="L54" s="266" t="s">
        <v>199</v>
      </c>
      <c r="M54" s="266" t="s">
        <v>1036</v>
      </c>
      <c r="N54" s="272" t="s">
        <v>1037</v>
      </c>
      <c r="O54" s="266" t="s">
        <v>1038</v>
      </c>
      <c r="P54" s="266" t="s">
        <v>299</v>
      </c>
      <c r="Q54" s="266"/>
      <c r="R54" s="269" t="s">
        <v>281</v>
      </c>
      <c r="S54" s="269">
        <v>45397</v>
      </c>
      <c r="T54" s="269">
        <v>45565</v>
      </c>
      <c r="U54" s="269" t="s">
        <v>220</v>
      </c>
      <c r="V54" s="115">
        <v>0</v>
      </c>
      <c r="W54" s="272" t="s">
        <v>206</v>
      </c>
      <c r="X54" s="266" t="s">
        <v>246</v>
      </c>
      <c r="Y54" s="266" t="s">
        <v>208</v>
      </c>
      <c r="Z54" s="266" t="s">
        <v>199</v>
      </c>
      <c r="AA54" s="266" t="s">
        <v>199</v>
      </c>
      <c r="AB54" s="266" t="s">
        <v>199</v>
      </c>
      <c r="AC54" s="266" t="s">
        <v>358</v>
      </c>
      <c r="AD54" s="266" t="s">
        <v>199</v>
      </c>
      <c r="AE54" s="266" t="s">
        <v>199</v>
      </c>
      <c r="AF54" s="266" t="s">
        <v>199</v>
      </c>
      <c r="AG54" s="266" t="s">
        <v>199</v>
      </c>
      <c r="AH54" s="266" t="s">
        <v>199</v>
      </c>
      <c r="AI54" s="266" t="s">
        <v>199</v>
      </c>
      <c r="AJ54" s="266" t="s">
        <v>199</v>
      </c>
      <c r="AK54" s="266" t="s">
        <v>284</v>
      </c>
    </row>
    <row r="55" spans="2:37" s="263" customFormat="1" ht="142.5" x14ac:dyDescent="0.2">
      <c r="B55" s="292" t="s">
        <v>455</v>
      </c>
      <c r="C55" s="267" t="s">
        <v>873</v>
      </c>
      <c r="D55" s="266" t="s">
        <v>874</v>
      </c>
      <c r="E55" s="266" t="s">
        <v>999</v>
      </c>
      <c r="F55" s="266" t="s">
        <v>1967</v>
      </c>
      <c r="G55" s="266" t="s">
        <v>1968</v>
      </c>
      <c r="H55" s="266" t="s">
        <v>765</v>
      </c>
      <c r="I55" s="266" t="s">
        <v>877</v>
      </c>
      <c r="J55" s="266" t="s">
        <v>1015</v>
      </c>
      <c r="K55" s="266" t="s">
        <v>199</v>
      </c>
      <c r="L55" s="266" t="s">
        <v>199</v>
      </c>
      <c r="M55" s="266" t="s">
        <v>1039</v>
      </c>
      <c r="N55" s="272" t="s">
        <v>1040</v>
      </c>
      <c r="O55" s="266" t="s">
        <v>1041</v>
      </c>
      <c r="P55" s="266" t="s">
        <v>293</v>
      </c>
      <c r="Q55" s="266"/>
      <c r="R55" s="269" t="s">
        <v>281</v>
      </c>
      <c r="S55" s="269">
        <v>45397</v>
      </c>
      <c r="T55" s="269">
        <v>45565</v>
      </c>
      <c r="U55" s="269" t="s">
        <v>220</v>
      </c>
      <c r="V55" s="115">
        <v>0</v>
      </c>
      <c r="W55" s="272" t="s">
        <v>206</v>
      </c>
      <c r="X55" s="266" t="s">
        <v>246</v>
      </c>
      <c r="Y55" s="266" t="s">
        <v>208</v>
      </c>
      <c r="Z55" s="266" t="s">
        <v>199</v>
      </c>
      <c r="AA55" s="266" t="s">
        <v>199</v>
      </c>
      <c r="AB55" s="266" t="s">
        <v>199</v>
      </c>
      <c r="AC55" s="266" t="s">
        <v>358</v>
      </c>
      <c r="AD55" s="266" t="s">
        <v>199</v>
      </c>
      <c r="AE55" s="266" t="s">
        <v>199</v>
      </c>
      <c r="AF55" s="266" t="s">
        <v>199</v>
      </c>
      <c r="AG55" s="266" t="s">
        <v>199</v>
      </c>
      <c r="AH55" s="266" t="s">
        <v>199</v>
      </c>
      <c r="AI55" s="266" t="s">
        <v>199</v>
      </c>
      <c r="AJ55" s="266" t="s">
        <v>199</v>
      </c>
      <c r="AK55" s="266" t="s">
        <v>295</v>
      </c>
    </row>
    <row r="56" spans="2:37" s="263" customFormat="1" ht="142.5" x14ac:dyDescent="0.2">
      <c r="B56" s="292" t="s">
        <v>455</v>
      </c>
      <c r="C56" s="267" t="s">
        <v>873</v>
      </c>
      <c r="D56" s="266" t="s">
        <v>874</v>
      </c>
      <c r="E56" s="266" t="s">
        <v>999</v>
      </c>
      <c r="F56" s="266" t="s">
        <v>1967</v>
      </c>
      <c r="G56" s="266" t="s">
        <v>1968</v>
      </c>
      <c r="H56" s="266" t="s">
        <v>765</v>
      </c>
      <c r="I56" s="266" t="s">
        <v>877</v>
      </c>
      <c r="J56" s="266" t="s">
        <v>1015</v>
      </c>
      <c r="K56" s="266" t="s">
        <v>199</v>
      </c>
      <c r="L56" s="266" t="s">
        <v>199</v>
      </c>
      <c r="M56" s="266" t="s">
        <v>1030</v>
      </c>
      <c r="N56" s="272" t="s">
        <v>1031</v>
      </c>
      <c r="O56" s="266" t="s">
        <v>1032</v>
      </c>
      <c r="P56" s="266" t="s">
        <v>288</v>
      </c>
      <c r="Q56" s="266"/>
      <c r="R56" s="269" t="s">
        <v>281</v>
      </c>
      <c r="S56" s="269">
        <v>45397</v>
      </c>
      <c r="T56" s="269">
        <v>45565</v>
      </c>
      <c r="U56" s="269" t="s">
        <v>220</v>
      </c>
      <c r="V56" s="115">
        <v>0</v>
      </c>
      <c r="W56" s="272" t="s">
        <v>206</v>
      </c>
      <c r="X56" s="266" t="s">
        <v>246</v>
      </c>
      <c r="Y56" s="266" t="s">
        <v>208</v>
      </c>
      <c r="Z56" s="266" t="s">
        <v>199</v>
      </c>
      <c r="AA56" s="266" t="s">
        <v>199</v>
      </c>
      <c r="AB56" s="266" t="s">
        <v>199</v>
      </c>
      <c r="AC56" s="266" t="s">
        <v>358</v>
      </c>
      <c r="AD56" s="266" t="s">
        <v>199</v>
      </c>
      <c r="AE56" s="266" t="s">
        <v>199</v>
      </c>
      <c r="AF56" s="266" t="s">
        <v>199</v>
      </c>
      <c r="AG56" s="266" t="s">
        <v>199</v>
      </c>
      <c r="AH56" s="266" t="s">
        <v>199</v>
      </c>
      <c r="AI56" s="266" t="s">
        <v>199</v>
      </c>
      <c r="AJ56" s="266" t="s">
        <v>199</v>
      </c>
      <c r="AK56" s="266" t="s">
        <v>284</v>
      </c>
    </row>
    <row r="57" spans="2:37" s="263" customFormat="1" ht="142.5" x14ac:dyDescent="0.2">
      <c r="B57" s="292" t="s">
        <v>455</v>
      </c>
      <c r="C57" s="267" t="s">
        <v>873</v>
      </c>
      <c r="D57" s="266" t="s">
        <v>874</v>
      </c>
      <c r="E57" s="266" t="s">
        <v>999</v>
      </c>
      <c r="F57" s="266" t="s">
        <v>1967</v>
      </c>
      <c r="G57" s="266" t="s">
        <v>1968</v>
      </c>
      <c r="H57" s="266" t="s">
        <v>765</v>
      </c>
      <c r="I57" s="266" t="s">
        <v>877</v>
      </c>
      <c r="J57" s="266" t="s">
        <v>1015</v>
      </c>
      <c r="K57" s="266" t="s">
        <v>199</v>
      </c>
      <c r="L57" s="266" t="s">
        <v>199</v>
      </c>
      <c r="M57" s="266" t="s">
        <v>1047</v>
      </c>
      <c r="N57" s="272" t="s">
        <v>1020</v>
      </c>
      <c r="O57" s="266" t="s">
        <v>1048</v>
      </c>
      <c r="P57" s="266" t="s">
        <v>280</v>
      </c>
      <c r="Q57" s="266"/>
      <c r="R57" s="269" t="s">
        <v>281</v>
      </c>
      <c r="S57" s="269">
        <v>45458</v>
      </c>
      <c r="T57" s="269">
        <v>45626</v>
      </c>
      <c r="U57" s="269" t="s">
        <v>1045</v>
      </c>
      <c r="V57" s="293">
        <v>226074352</v>
      </c>
      <c r="W57" s="272">
        <v>176</v>
      </c>
      <c r="X57" s="266" t="s">
        <v>246</v>
      </c>
      <c r="Y57" s="266" t="s">
        <v>208</v>
      </c>
      <c r="Z57" s="266" t="s">
        <v>199</v>
      </c>
      <c r="AA57" s="266" t="s">
        <v>199</v>
      </c>
      <c r="AB57" s="266" t="s">
        <v>199</v>
      </c>
      <c r="AC57" s="266" t="s">
        <v>358</v>
      </c>
      <c r="AD57" s="266" t="s">
        <v>249</v>
      </c>
      <c r="AE57" s="266" t="s">
        <v>199</v>
      </c>
      <c r="AF57" s="266" t="s">
        <v>199</v>
      </c>
      <c r="AG57" s="266" t="s">
        <v>199</v>
      </c>
      <c r="AH57" s="266" t="s">
        <v>199</v>
      </c>
      <c r="AI57" s="266" t="s">
        <v>199</v>
      </c>
      <c r="AJ57" s="266" t="s">
        <v>199</v>
      </c>
      <c r="AK57" s="266" t="s">
        <v>284</v>
      </c>
    </row>
    <row r="58" spans="2:37" s="263" customFormat="1" ht="142.5" x14ac:dyDescent="0.2">
      <c r="B58" s="292" t="s">
        <v>455</v>
      </c>
      <c r="C58" s="267" t="s">
        <v>873</v>
      </c>
      <c r="D58" s="266" t="s">
        <v>874</v>
      </c>
      <c r="E58" s="266" t="s">
        <v>999</v>
      </c>
      <c r="F58" s="266" t="s">
        <v>1967</v>
      </c>
      <c r="G58" s="266" t="s">
        <v>1968</v>
      </c>
      <c r="H58" s="266" t="s">
        <v>765</v>
      </c>
      <c r="I58" s="266" t="s">
        <v>877</v>
      </c>
      <c r="J58" s="266" t="s">
        <v>1015</v>
      </c>
      <c r="K58" s="266" t="s">
        <v>199</v>
      </c>
      <c r="L58" s="266" t="s">
        <v>199</v>
      </c>
      <c r="M58" s="266" t="s">
        <v>1049</v>
      </c>
      <c r="N58" s="272" t="s">
        <v>1023</v>
      </c>
      <c r="O58" s="266" t="s">
        <v>1050</v>
      </c>
      <c r="P58" s="266" t="s">
        <v>299</v>
      </c>
      <c r="Q58" s="266"/>
      <c r="R58" s="269" t="s">
        <v>281</v>
      </c>
      <c r="S58" s="269">
        <v>45458</v>
      </c>
      <c r="T58" s="269">
        <v>45626</v>
      </c>
      <c r="U58" s="269" t="s">
        <v>1045</v>
      </c>
      <c r="V58" s="293">
        <v>226074352</v>
      </c>
      <c r="W58" s="272">
        <v>176</v>
      </c>
      <c r="X58" s="266" t="s">
        <v>246</v>
      </c>
      <c r="Y58" s="266" t="s">
        <v>208</v>
      </c>
      <c r="Z58" s="266" t="s">
        <v>199</v>
      </c>
      <c r="AA58" s="266" t="s">
        <v>199</v>
      </c>
      <c r="AB58" s="266" t="s">
        <v>199</v>
      </c>
      <c r="AC58" s="266" t="s">
        <v>358</v>
      </c>
      <c r="AD58" s="266" t="s">
        <v>249</v>
      </c>
      <c r="AE58" s="266" t="s">
        <v>199</v>
      </c>
      <c r="AF58" s="266" t="s">
        <v>199</v>
      </c>
      <c r="AG58" s="266" t="s">
        <v>199</v>
      </c>
      <c r="AH58" s="266" t="s">
        <v>199</v>
      </c>
      <c r="AI58" s="266" t="s">
        <v>199</v>
      </c>
      <c r="AJ58" s="266" t="s">
        <v>199</v>
      </c>
      <c r="AK58" s="266" t="s">
        <v>284</v>
      </c>
    </row>
    <row r="59" spans="2:37" s="263" customFormat="1" ht="142.5" x14ac:dyDescent="0.2">
      <c r="B59" s="292" t="s">
        <v>455</v>
      </c>
      <c r="C59" s="267" t="s">
        <v>873</v>
      </c>
      <c r="D59" s="266" t="s">
        <v>874</v>
      </c>
      <c r="E59" s="266" t="s">
        <v>999</v>
      </c>
      <c r="F59" s="266" t="s">
        <v>1967</v>
      </c>
      <c r="G59" s="266" t="s">
        <v>1968</v>
      </c>
      <c r="H59" s="266" t="s">
        <v>765</v>
      </c>
      <c r="I59" s="266" t="s">
        <v>877</v>
      </c>
      <c r="J59" s="266" t="s">
        <v>1015</v>
      </c>
      <c r="K59" s="266" t="s">
        <v>199</v>
      </c>
      <c r="L59" s="266" t="s">
        <v>199</v>
      </c>
      <c r="M59" s="266" t="s">
        <v>1051</v>
      </c>
      <c r="N59" s="266" t="s">
        <v>1027</v>
      </c>
      <c r="O59" s="266" t="s">
        <v>1052</v>
      </c>
      <c r="P59" s="266" t="s">
        <v>293</v>
      </c>
      <c r="Q59" s="266"/>
      <c r="R59" s="269" t="s">
        <v>281</v>
      </c>
      <c r="S59" s="269">
        <v>45458</v>
      </c>
      <c r="T59" s="269">
        <v>45626</v>
      </c>
      <c r="U59" s="269" t="s">
        <v>1045</v>
      </c>
      <c r="V59" s="293">
        <v>226074352</v>
      </c>
      <c r="W59" s="273">
        <v>176</v>
      </c>
      <c r="X59" s="266" t="s">
        <v>246</v>
      </c>
      <c r="Y59" s="266" t="s">
        <v>208</v>
      </c>
      <c r="Z59" s="266" t="s">
        <v>199</v>
      </c>
      <c r="AA59" s="266" t="s">
        <v>199</v>
      </c>
      <c r="AB59" s="266" t="s">
        <v>199</v>
      </c>
      <c r="AC59" s="266" t="s">
        <v>358</v>
      </c>
      <c r="AD59" s="266" t="s">
        <v>249</v>
      </c>
      <c r="AE59" s="266" t="s">
        <v>199</v>
      </c>
      <c r="AF59" s="266" t="s">
        <v>199</v>
      </c>
      <c r="AG59" s="266" t="s">
        <v>199</v>
      </c>
      <c r="AH59" s="266" t="s">
        <v>199</v>
      </c>
      <c r="AI59" s="266" t="s">
        <v>199</v>
      </c>
      <c r="AJ59" s="266" t="s">
        <v>199</v>
      </c>
      <c r="AK59" s="266" t="s">
        <v>295</v>
      </c>
    </row>
    <row r="60" spans="2:37" s="263" customFormat="1" ht="142.5" x14ac:dyDescent="0.2">
      <c r="B60" s="292" t="s">
        <v>455</v>
      </c>
      <c r="C60" s="267" t="s">
        <v>873</v>
      </c>
      <c r="D60" s="266" t="s">
        <v>874</v>
      </c>
      <c r="E60" s="266" t="s">
        <v>999</v>
      </c>
      <c r="F60" s="266" t="s">
        <v>1967</v>
      </c>
      <c r="G60" s="266" t="s">
        <v>1968</v>
      </c>
      <c r="H60" s="266" t="s">
        <v>765</v>
      </c>
      <c r="I60" s="266" t="s">
        <v>877</v>
      </c>
      <c r="J60" s="266" t="s">
        <v>1015</v>
      </c>
      <c r="K60" s="266" t="s">
        <v>199</v>
      </c>
      <c r="L60" s="266" t="s">
        <v>199</v>
      </c>
      <c r="M60" s="266" t="s">
        <v>1042</v>
      </c>
      <c r="N60" s="272" t="s">
        <v>1043</v>
      </c>
      <c r="O60" s="266" t="s">
        <v>1044</v>
      </c>
      <c r="P60" s="266" t="s">
        <v>288</v>
      </c>
      <c r="Q60" s="266"/>
      <c r="R60" s="269" t="s">
        <v>281</v>
      </c>
      <c r="S60" s="269">
        <v>45458</v>
      </c>
      <c r="T60" s="269">
        <v>45626</v>
      </c>
      <c r="U60" s="269" t="s">
        <v>1045</v>
      </c>
      <c r="V60" s="293">
        <v>226074352</v>
      </c>
      <c r="W60" s="272">
        <v>176</v>
      </c>
      <c r="X60" s="266" t="s">
        <v>246</v>
      </c>
      <c r="Y60" s="266" t="s">
        <v>208</v>
      </c>
      <c r="Z60" s="266" t="s">
        <v>199</v>
      </c>
      <c r="AA60" s="266" t="s">
        <v>199</v>
      </c>
      <c r="AB60" s="266" t="s">
        <v>199</v>
      </c>
      <c r="AC60" s="266" t="s">
        <v>358</v>
      </c>
      <c r="AD60" s="266" t="s">
        <v>249</v>
      </c>
      <c r="AE60" s="266" t="s">
        <v>199</v>
      </c>
      <c r="AF60" s="266" t="s">
        <v>199</v>
      </c>
      <c r="AG60" s="266" t="s">
        <v>199</v>
      </c>
      <c r="AH60" s="266" t="s">
        <v>199</v>
      </c>
      <c r="AI60" s="266" t="s">
        <v>199</v>
      </c>
      <c r="AJ60" s="266" t="s">
        <v>199</v>
      </c>
      <c r="AK60" s="266" t="s">
        <v>284</v>
      </c>
    </row>
    <row r="61" spans="2:37" s="263" customFormat="1" ht="270.75" x14ac:dyDescent="0.2">
      <c r="B61" s="292" t="s">
        <v>193</v>
      </c>
      <c r="C61" s="267" t="s">
        <v>1668</v>
      </c>
      <c r="D61" s="266" t="s">
        <v>251</v>
      </c>
      <c r="E61" s="266" t="s">
        <v>253</v>
      </c>
      <c r="F61" s="266" t="s">
        <v>1960</v>
      </c>
      <c r="G61" s="266" t="s">
        <v>1961</v>
      </c>
      <c r="H61" s="266" t="s">
        <v>198</v>
      </c>
      <c r="I61" s="266" t="s">
        <v>254</v>
      </c>
      <c r="J61" s="266" t="s">
        <v>255</v>
      </c>
      <c r="K61" s="266" t="s">
        <v>199</v>
      </c>
      <c r="L61" s="266" t="s">
        <v>199</v>
      </c>
      <c r="M61" s="266" t="s">
        <v>256</v>
      </c>
      <c r="N61" s="266" t="s">
        <v>257</v>
      </c>
      <c r="O61" s="272" t="s">
        <v>258</v>
      </c>
      <c r="P61" s="266" t="s">
        <v>259</v>
      </c>
      <c r="Q61" s="266" t="s">
        <v>260</v>
      </c>
      <c r="R61" s="272" t="s">
        <v>261</v>
      </c>
      <c r="S61" s="269">
        <v>45293</v>
      </c>
      <c r="T61" s="269">
        <v>45625</v>
      </c>
      <c r="U61" s="278" t="s">
        <v>261</v>
      </c>
      <c r="V61" s="271">
        <v>0</v>
      </c>
      <c r="W61" s="272" t="s">
        <v>206</v>
      </c>
      <c r="X61" s="266" t="s">
        <v>207</v>
      </c>
      <c r="Y61" s="266" t="s">
        <v>208</v>
      </c>
      <c r="Z61" s="266" t="s">
        <v>199</v>
      </c>
      <c r="AA61" s="266" t="s">
        <v>199</v>
      </c>
      <c r="AB61" s="266" t="s">
        <v>199</v>
      </c>
      <c r="AC61" s="266" t="s">
        <v>209</v>
      </c>
      <c r="AD61" s="266" t="s">
        <v>199</v>
      </c>
      <c r="AE61" s="266" t="s">
        <v>199</v>
      </c>
      <c r="AF61" s="266" t="s">
        <v>199</v>
      </c>
      <c r="AG61" s="266" t="s">
        <v>199</v>
      </c>
      <c r="AH61" s="266" t="s">
        <v>199</v>
      </c>
      <c r="AI61" s="266" t="s">
        <v>199</v>
      </c>
      <c r="AJ61" s="266" t="s">
        <v>199</v>
      </c>
      <c r="AK61" s="272" t="s">
        <v>262</v>
      </c>
    </row>
    <row r="62" spans="2:37" s="263" customFormat="1" ht="270.75" x14ac:dyDescent="0.2">
      <c r="B62" s="292" t="s">
        <v>193</v>
      </c>
      <c r="C62" s="267" t="s">
        <v>1668</v>
      </c>
      <c r="D62" s="266" t="s">
        <v>251</v>
      </c>
      <c r="E62" s="266" t="s">
        <v>270</v>
      </c>
      <c r="F62" s="266" t="s">
        <v>1960</v>
      </c>
      <c r="G62" s="266" t="s">
        <v>1961</v>
      </c>
      <c r="H62" s="266" t="s">
        <v>198</v>
      </c>
      <c r="I62" s="266" t="s">
        <v>254</v>
      </c>
      <c r="J62" s="266" t="s">
        <v>255</v>
      </c>
      <c r="K62" s="266" t="s">
        <v>199</v>
      </c>
      <c r="L62" s="266" t="s">
        <v>199</v>
      </c>
      <c r="M62" s="266" t="s">
        <v>256</v>
      </c>
      <c r="N62" s="266" t="s">
        <v>271</v>
      </c>
      <c r="O62" s="272" t="s">
        <v>272</v>
      </c>
      <c r="P62" s="266" t="s">
        <v>273</v>
      </c>
      <c r="Q62" s="266" t="s">
        <v>274</v>
      </c>
      <c r="R62" s="272" t="s">
        <v>261</v>
      </c>
      <c r="S62" s="269">
        <v>45293</v>
      </c>
      <c r="T62" s="269">
        <v>45625</v>
      </c>
      <c r="U62" s="278" t="s">
        <v>261</v>
      </c>
      <c r="V62" s="271">
        <v>0</v>
      </c>
      <c r="W62" s="272" t="s">
        <v>206</v>
      </c>
      <c r="X62" s="266" t="s">
        <v>207</v>
      </c>
      <c r="Y62" s="266" t="s">
        <v>208</v>
      </c>
      <c r="Z62" s="266" t="s">
        <v>199</v>
      </c>
      <c r="AA62" s="266" t="s">
        <v>199</v>
      </c>
      <c r="AB62" s="266" t="s">
        <v>199</v>
      </c>
      <c r="AC62" s="266" t="s">
        <v>209</v>
      </c>
      <c r="AD62" s="266" t="s">
        <v>199</v>
      </c>
      <c r="AE62" s="266" t="s">
        <v>199</v>
      </c>
      <c r="AF62" s="266" t="s">
        <v>199</v>
      </c>
      <c r="AG62" s="266" t="s">
        <v>199</v>
      </c>
      <c r="AH62" s="266" t="s">
        <v>199</v>
      </c>
      <c r="AI62" s="266" t="s">
        <v>199</v>
      </c>
      <c r="AJ62" s="266" t="s">
        <v>199</v>
      </c>
      <c r="AK62" s="272" t="s">
        <v>262</v>
      </c>
    </row>
    <row r="63" spans="2:37" s="263" customFormat="1" ht="171" x14ac:dyDescent="0.2">
      <c r="B63" s="292" t="s">
        <v>455</v>
      </c>
      <c r="C63" s="295" t="s">
        <v>873</v>
      </c>
      <c r="D63" s="266" t="s">
        <v>874</v>
      </c>
      <c r="E63" s="266" t="s">
        <v>876</v>
      </c>
      <c r="F63" s="266" t="s">
        <v>2075</v>
      </c>
      <c r="G63" s="266" t="s">
        <v>2022</v>
      </c>
      <c r="H63" s="266" t="s">
        <v>765</v>
      </c>
      <c r="I63" s="266" t="s">
        <v>877</v>
      </c>
      <c r="J63" s="266" t="s">
        <v>878</v>
      </c>
      <c r="K63" s="266" t="s">
        <v>199</v>
      </c>
      <c r="L63" s="266" t="s">
        <v>199</v>
      </c>
      <c r="M63" s="524" t="s">
        <v>2146</v>
      </c>
      <c r="N63" s="524" t="s">
        <v>2147</v>
      </c>
      <c r="O63" s="525" t="s">
        <v>2148</v>
      </c>
      <c r="P63" s="266" t="s">
        <v>273</v>
      </c>
      <c r="Q63" s="266" t="s">
        <v>927</v>
      </c>
      <c r="R63" s="272" t="s">
        <v>72</v>
      </c>
      <c r="S63" s="269">
        <v>45383</v>
      </c>
      <c r="T63" s="269">
        <v>45641</v>
      </c>
      <c r="U63" s="278" t="s">
        <v>261</v>
      </c>
      <c r="V63" s="271">
        <v>0</v>
      </c>
      <c r="W63" s="272" t="s">
        <v>206</v>
      </c>
      <c r="X63" s="266" t="s">
        <v>207</v>
      </c>
      <c r="Y63" s="266" t="s">
        <v>917</v>
      </c>
      <c r="Z63" s="266" t="s">
        <v>199</v>
      </c>
      <c r="AA63" s="266" t="s">
        <v>199</v>
      </c>
      <c r="AB63" s="266" t="s">
        <v>199</v>
      </c>
      <c r="AC63" s="268" t="s">
        <v>366</v>
      </c>
      <c r="AD63" s="266" t="s">
        <v>199</v>
      </c>
      <c r="AE63" s="266" t="s">
        <v>199</v>
      </c>
      <c r="AF63" s="266" t="s">
        <v>199</v>
      </c>
      <c r="AG63" s="266" t="s">
        <v>199</v>
      </c>
      <c r="AH63" s="266" t="s">
        <v>199</v>
      </c>
      <c r="AI63" s="266" t="s">
        <v>410</v>
      </c>
      <c r="AJ63" s="266" t="s">
        <v>411</v>
      </c>
      <c r="AK63" s="272" t="s">
        <v>262</v>
      </c>
    </row>
    <row r="64" spans="2:37" s="263" customFormat="1" ht="171" x14ac:dyDescent="0.2">
      <c r="B64" s="266" t="s">
        <v>455</v>
      </c>
      <c r="C64" s="267" t="s">
        <v>873</v>
      </c>
      <c r="D64" s="266" t="s">
        <v>874</v>
      </c>
      <c r="E64" s="266" t="s">
        <v>876</v>
      </c>
      <c r="F64" s="266" t="s">
        <v>2075</v>
      </c>
      <c r="G64" s="266" t="s">
        <v>2022</v>
      </c>
      <c r="H64" s="266" t="s">
        <v>765</v>
      </c>
      <c r="I64" s="266" t="s">
        <v>877</v>
      </c>
      <c r="J64" s="266" t="s">
        <v>878</v>
      </c>
      <c r="K64" s="266" t="s">
        <v>199</v>
      </c>
      <c r="L64" s="266" t="s">
        <v>199</v>
      </c>
      <c r="M64" s="524" t="s">
        <v>2143</v>
      </c>
      <c r="N64" s="524" t="s">
        <v>2143</v>
      </c>
      <c r="O64" s="272" t="s">
        <v>2149</v>
      </c>
      <c r="P64" s="266" t="s">
        <v>273</v>
      </c>
      <c r="Q64" s="266" t="s">
        <v>916</v>
      </c>
      <c r="R64" s="272" t="s">
        <v>72</v>
      </c>
      <c r="S64" s="269">
        <v>45293</v>
      </c>
      <c r="T64" s="269">
        <v>45626</v>
      </c>
      <c r="U64" s="278" t="s">
        <v>261</v>
      </c>
      <c r="V64" s="271">
        <v>0</v>
      </c>
      <c r="W64" s="272" t="s">
        <v>206</v>
      </c>
      <c r="X64" s="266" t="s">
        <v>207</v>
      </c>
      <c r="Y64" s="266" t="s">
        <v>917</v>
      </c>
      <c r="Z64" s="266" t="s">
        <v>199</v>
      </c>
      <c r="AA64" s="266" t="s">
        <v>199</v>
      </c>
      <c r="AB64" s="266" t="s">
        <v>199</v>
      </c>
      <c r="AC64" s="268" t="s">
        <v>366</v>
      </c>
      <c r="AD64" s="266" t="s">
        <v>199</v>
      </c>
      <c r="AE64" s="266" t="s">
        <v>199</v>
      </c>
      <c r="AF64" s="266" t="s">
        <v>199</v>
      </c>
      <c r="AG64" s="266" t="s">
        <v>199</v>
      </c>
      <c r="AH64" s="266" t="s">
        <v>199</v>
      </c>
      <c r="AI64" s="266" t="s">
        <v>410</v>
      </c>
      <c r="AJ64" s="266" t="s">
        <v>411</v>
      </c>
      <c r="AK64" s="272" t="s">
        <v>262</v>
      </c>
    </row>
    <row r="65" spans="2:37" s="263" customFormat="1" ht="142.5" x14ac:dyDescent="0.2">
      <c r="B65" s="266" t="s">
        <v>455</v>
      </c>
      <c r="C65" s="267" t="s">
        <v>873</v>
      </c>
      <c r="D65" s="266" t="s">
        <v>1542</v>
      </c>
      <c r="E65" s="266" t="s">
        <v>1574</v>
      </c>
      <c r="F65" s="266" t="s">
        <v>1967</v>
      </c>
      <c r="G65" s="266" t="s">
        <v>1968</v>
      </c>
      <c r="H65" s="266" t="s">
        <v>1545</v>
      </c>
      <c r="I65" s="266" t="s">
        <v>1546</v>
      </c>
      <c r="J65" s="266" t="s">
        <v>1547</v>
      </c>
      <c r="K65" s="266" t="s">
        <v>199</v>
      </c>
      <c r="L65" s="266" t="s">
        <v>199</v>
      </c>
      <c r="M65" s="266" t="s">
        <v>1575</v>
      </c>
      <c r="N65" s="266" t="s">
        <v>1576</v>
      </c>
      <c r="O65" s="272" t="s">
        <v>1577</v>
      </c>
      <c r="P65" s="266" t="s">
        <v>293</v>
      </c>
      <c r="Q65" s="266" t="s">
        <v>1551</v>
      </c>
      <c r="R65" s="266" t="s">
        <v>281</v>
      </c>
      <c r="S65" s="269">
        <v>45627</v>
      </c>
      <c r="T65" s="269">
        <v>45641</v>
      </c>
      <c r="U65" s="269" t="s">
        <v>50</v>
      </c>
      <c r="V65" s="115">
        <v>0</v>
      </c>
      <c r="W65" s="272" t="s">
        <v>206</v>
      </c>
      <c r="X65" s="266" t="s">
        <v>208</v>
      </c>
      <c r="Y65" s="266" t="s">
        <v>356</v>
      </c>
      <c r="Z65" s="266" t="s">
        <v>199</v>
      </c>
      <c r="AA65" s="283" t="s">
        <v>199</v>
      </c>
      <c r="AB65" s="283" t="s">
        <v>199</v>
      </c>
      <c r="AC65" s="266" t="s">
        <v>1554</v>
      </c>
      <c r="AD65" s="266" t="s">
        <v>199</v>
      </c>
      <c r="AE65" s="266" t="s">
        <v>199</v>
      </c>
      <c r="AF65" s="296" t="s">
        <v>199</v>
      </c>
      <c r="AG65" s="296" t="s">
        <v>199</v>
      </c>
      <c r="AH65" s="283" t="s">
        <v>199</v>
      </c>
      <c r="AI65" s="266" t="s">
        <v>199</v>
      </c>
      <c r="AJ65" s="266" t="s">
        <v>199</v>
      </c>
      <c r="AK65" s="266" t="s">
        <v>295</v>
      </c>
    </row>
    <row r="66" spans="2:37" s="263" customFormat="1" ht="171" x14ac:dyDescent="0.2">
      <c r="B66" s="266" t="s">
        <v>193</v>
      </c>
      <c r="C66" s="267" t="s">
        <v>1668</v>
      </c>
      <c r="D66" s="266" t="s">
        <v>195</v>
      </c>
      <c r="E66" s="266" t="s">
        <v>197</v>
      </c>
      <c r="F66" s="266" t="s">
        <v>1962</v>
      </c>
      <c r="G66" s="266" t="s">
        <v>1963</v>
      </c>
      <c r="H66" s="266" t="s">
        <v>198</v>
      </c>
      <c r="I66" s="266" t="s">
        <v>199</v>
      </c>
      <c r="J66" s="266" t="s">
        <v>199</v>
      </c>
      <c r="K66" s="266" t="s">
        <v>199</v>
      </c>
      <c r="L66" s="266" t="s">
        <v>199</v>
      </c>
      <c r="M66" s="266" t="s">
        <v>2161</v>
      </c>
      <c r="N66" s="266" t="s">
        <v>2161</v>
      </c>
      <c r="O66" s="272" t="s">
        <v>227</v>
      </c>
      <c r="P66" s="266" t="s">
        <v>203</v>
      </c>
      <c r="Q66" s="266" t="s">
        <v>204</v>
      </c>
      <c r="R66" s="272" t="s">
        <v>72</v>
      </c>
      <c r="S66" s="269">
        <v>45293</v>
      </c>
      <c r="T66" s="269">
        <v>45625</v>
      </c>
      <c r="U66" s="272" t="s">
        <v>205</v>
      </c>
      <c r="V66" s="271">
        <v>0</v>
      </c>
      <c r="W66" s="272" t="s">
        <v>206</v>
      </c>
      <c r="X66" s="266" t="s">
        <v>207</v>
      </c>
      <c r="Y66" s="266" t="s">
        <v>208</v>
      </c>
      <c r="Z66" s="266" t="s">
        <v>199</v>
      </c>
      <c r="AA66" s="266" t="s">
        <v>199</v>
      </c>
      <c r="AB66" s="266" t="s">
        <v>199</v>
      </c>
      <c r="AC66" s="266" t="s">
        <v>209</v>
      </c>
      <c r="AD66" s="266" t="s">
        <v>199</v>
      </c>
      <c r="AE66" s="266" t="s">
        <v>199</v>
      </c>
      <c r="AF66" s="266" t="s">
        <v>199</v>
      </c>
      <c r="AG66" s="266" t="s">
        <v>199</v>
      </c>
      <c r="AH66" s="266" t="s">
        <v>199</v>
      </c>
      <c r="AI66" s="266" t="s">
        <v>199</v>
      </c>
      <c r="AJ66" s="266" t="s">
        <v>199</v>
      </c>
      <c r="AK66" s="272" t="s">
        <v>210</v>
      </c>
    </row>
    <row r="67" spans="2:37" s="263" customFormat="1" ht="99.75" x14ac:dyDescent="0.2">
      <c r="B67" s="266" t="s">
        <v>455</v>
      </c>
      <c r="C67" s="267" t="s">
        <v>456</v>
      </c>
      <c r="D67" s="266" t="s">
        <v>716</v>
      </c>
      <c r="E67" s="266" t="s">
        <v>717</v>
      </c>
      <c r="F67" s="266" t="s">
        <v>716</v>
      </c>
      <c r="G67" s="266" t="s">
        <v>1980</v>
      </c>
      <c r="H67" s="266" t="s">
        <v>561</v>
      </c>
      <c r="I67" s="266" t="s">
        <v>199</v>
      </c>
      <c r="J67" s="266" t="s">
        <v>199</v>
      </c>
      <c r="K67" s="266" t="s">
        <v>199</v>
      </c>
      <c r="L67" s="266" t="s">
        <v>199</v>
      </c>
      <c r="M67" s="266" t="s">
        <v>807</v>
      </c>
      <c r="N67" s="266" t="s">
        <v>807</v>
      </c>
      <c r="O67" s="272" t="s">
        <v>808</v>
      </c>
      <c r="P67" s="277" t="s">
        <v>496</v>
      </c>
      <c r="Q67" s="266" t="s">
        <v>491</v>
      </c>
      <c r="R67" s="266" t="s">
        <v>99</v>
      </c>
      <c r="S67" s="269">
        <v>45413</v>
      </c>
      <c r="T67" s="269">
        <v>45443</v>
      </c>
      <c r="U67" s="269" t="s">
        <v>99</v>
      </c>
      <c r="V67" s="115">
        <v>0</v>
      </c>
      <c r="W67" s="272" t="s">
        <v>206</v>
      </c>
      <c r="X67" s="266" t="s">
        <v>207</v>
      </c>
      <c r="Y67" s="266" t="s">
        <v>208</v>
      </c>
      <c r="Z67" s="266" t="s">
        <v>376</v>
      </c>
      <c r="AA67" s="266" t="s">
        <v>402</v>
      </c>
      <c r="AB67" s="266" t="s">
        <v>199</v>
      </c>
      <c r="AC67" s="266" t="s">
        <v>366</v>
      </c>
      <c r="AD67" s="266" t="s">
        <v>492</v>
      </c>
      <c r="AE67" s="266" t="s">
        <v>199</v>
      </c>
      <c r="AF67" s="266" t="s">
        <v>199</v>
      </c>
      <c r="AG67" s="266" t="s">
        <v>199</v>
      </c>
      <c r="AH67" s="266" t="s">
        <v>199</v>
      </c>
      <c r="AI67" s="266" t="s">
        <v>404</v>
      </c>
      <c r="AJ67" s="266" t="s">
        <v>706</v>
      </c>
      <c r="AK67" s="266" t="s">
        <v>666</v>
      </c>
    </row>
    <row r="68" spans="2:37" s="263" customFormat="1" ht="142.5" x14ac:dyDescent="0.2">
      <c r="B68" s="287" t="s">
        <v>455</v>
      </c>
      <c r="C68" s="297" t="s">
        <v>873</v>
      </c>
      <c r="D68" s="287" t="s">
        <v>1203</v>
      </c>
      <c r="E68" s="287" t="s">
        <v>1214</v>
      </c>
      <c r="F68" s="287" t="s">
        <v>2086</v>
      </c>
      <c r="G68" s="287" t="s">
        <v>2000</v>
      </c>
      <c r="H68" s="277" t="s">
        <v>1155</v>
      </c>
      <c r="I68" s="287" t="s">
        <v>1206</v>
      </c>
      <c r="J68" s="277" t="s">
        <v>199</v>
      </c>
      <c r="K68" s="277" t="s">
        <v>199</v>
      </c>
      <c r="L68" s="277" t="s">
        <v>199</v>
      </c>
      <c r="M68" s="287" t="s">
        <v>1228</v>
      </c>
      <c r="N68" s="287" t="s">
        <v>1229</v>
      </c>
      <c r="O68" s="287" t="s">
        <v>1230</v>
      </c>
      <c r="P68" s="277" t="s">
        <v>2121</v>
      </c>
      <c r="Q68" s="277" t="s">
        <v>1221</v>
      </c>
      <c r="R68" s="277" t="s">
        <v>99</v>
      </c>
      <c r="S68" s="298">
        <v>45580</v>
      </c>
      <c r="T68" s="298">
        <v>45614</v>
      </c>
      <c r="U68" s="298" t="s">
        <v>99</v>
      </c>
      <c r="V68" s="115">
        <f>41667*232</f>
        <v>9666744</v>
      </c>
      <c r="W68" s="272" t="s">
        <v>206</v>
      </c>
      <c r="X68" s="277" t="s">
        <v>207</v>
      </c>
      <c r="Y68" s="277" t="s">
        <v>376</v>
      </c>
      <c r="Z68" s="277" t="s">
        <v>356</v>
      </c>
      <c r="AA68" s="277" t="s">
        <v>199</v>
      </c>
      <c r="AB68" s="277" t="s">
        <v>199</v>
      </c>
      <c r="AC68" s="266" t="s">
        <v>209</v>
      </c>
      <c r="AD68" s="266" t="s">
        <v>249</v>
      </c>
      <c r="AE68" s="266" t="s">
        <v>199</v>
      </c>
      <c r="AF68" s="266" t="s">
        <v>199</v>
      </c>
      <c r="AG68" s="266" t="s">
        <v>199</v>
      </c>
      <c r="AH68" s="266" t="s">
        <v>199</v>
      </c>
      <c r="AI68" s="299" t="s">
        <v>199</v>
      </c>
      <c r="AJ68" s="299" t="s">
        <v>199</v>
      </c>
      <c r="AK68" s="287" t="s">
        <v>666</v>
      </c>
    </row>
    <row r="69" spans="2:37" s="263" customFormat="1" ht="142.5" x14ac:dyDescent="0.2">
      <c r="B69" s="266" t="s">
        <v>455</v>
      </c>
      <c r="C69" s="267" t="s">
        <v>873</v>
      </c>
      <c r="D69" s="266" t="s">
        <v>1253</v>
      </c>
      <c r="E69" s="266" t="s">
        <v>1412</v>
      </c>
      <c r="F69" s="287" t="s">
        <v>2088</v>
      </c>
      <c r="G69" s="266" t="s">
        <v>2000</v>
      </c>
      <c r="H69" s="266" t="s">
        <v>1197</v>
      </c>
      <c r="I69" s="266" t="s">
        <v>877</v>
      </c>
      <c r="J69" s="266" t="s">
        <v>199</v>
      </c>
      <c r="K69" s="266" t="s">
        <v>199</v>
      </c>
      <c r="L69" s="266" t="s">
        <v>199</v>
      </c>
      <c r="M69" s="266" t="s">
        <v>1413</v>
      </c>
      <c r="N69" s="266" t="s">
        <v>1414</v>
      </c>
      <c r="O69" s="272" t="s">
        <v>1415</v>
      </c>
      <c r="P69" s="266" t="s">
        <v>1314</v>
      </c>
      <c r="Q69" s="266" t="s">
        <v>1416</v>
      </c>
      <c r="R69" s="277" t="s">
        <v>99</v>
      </c>
      <c r="S69" s="269">
        <v>45306</v>
      </c>
      <c r="T69" s="269">
        <v>45381</v>
      </c>
      <c r="U69" s="269" t="s">
        <v>519</v>
      </c>
      <c r="V69" s="115">
        <v>0</v>
      </c>
      <c r="W69" s="272" t="s">
        <v>206</v>
      </c>
      <c r="X69" s="266" t="s">
        <v>207</v>
      </c>
      <c r="Y69" s="266" t="s">
        <v>199</v>
      </c>
      <c r="Z69" s="266" t="s">
        <v>199</v>
      </c>
      <c r="AA69" s="266" t="s">
        <v>199</v>
      </c>
      <c r="AB69" s="266" t="s">
        <v>199</v>
      </c>
      <c r="AC69" s="266" t="s">
        <v>419</v>
      </c>
      <c r="AD69" s="266" t="s">
        <v>199</v>
      </c>
      <c r="AE69" s="266" t="s">
        <v>199</v>
      </c>
      <c r="AF69" s="266" t="s">
        <v>199</v>
      </c>
      <c r="AG69" s="266" t="s">
        <v>199</v>
      </c>
      <c r="AH69" s="266" t="s">
        <v>199</v>
      </c>
      <c r="AI69" s="266" t="s">
        <v>199</v>
      </c>
      <c r="AJ69" s="266" t="s">
        <v>199</v>
      </c>
      <c r="AK69" s="266" t="s">
        <v>502</v>
      </c>
    </row>
    <row r="70" spans="2:37" s="263" customFormat="1" ht="99.75" x14ac:dyDescent="0.2">
      <c r="B70" s="266" t="s">
        <v>455</v>
      </c>
      <c r="C70" s="267" t="s">
        <v>456</v>
      </c>
      <c r="D70" s="266" t="s">
        <v>716</v>
      </c>
      <c r="E70" s="266" t="s">
        <v>717</v>
      </c>
      <c r="F70" s="266" t="s">
        <v>716</v>
      </c>
      <c r="G70" s="266" t="s">
        <v>2001</v>
      </c>
      <c r="H70" s="266" t="s">
        <v>561</v>
      </c>
      <c r="I70" s="266" t="s">
        <v>199</v>
      </c>
      <c r="J70" s="266" t="s">
        <v>199</v>
      </c>
      <c r="K70" s="266" t="s">
        <v>199</v>
      </c>
      <c r="L70" s="266" t="s">
        <v>199</v>
      </c>
      <c r="M70" s="284" t="s">
        <v>769</v>
      </c>
      <c r="N70" s="284" t="s">
        <v>770</v>
      </c>
      <c r="O70" s="272" t="s">
        <v>771</v>
      </c>
      <c r="P70" s="266" t="s">
        <v>673</v>
      </c>
      <c r="Q70" s="266" t="s">
        <v>674</v>
      </c>
      <c r="R70" s="266" t="s">
        <v>0</v>
      </c>
      <c r="S70" s="269">
        <v>45292</v>
      </c>
      <c r="T70" s="269">
        <v>45641</v>
      </c>
      <c r="U70" s="269" t="s">
        <v>519</v>
      </c>
      <c r="V70" s="300">
        <v>3722000</v>
      </c>
      <c r="W70" s="285">
        <v>247</v>
      </c>
      <c r="X70" s="266" t="s">
        <v>451</v>
      </c>
      <c r="Y70" s="266" t="s">
        <v>208</v>
      </c>
      <c r="Z70" s="266" t="s">
        <v>376</v>
      </c>
      <c r="AA70" s="266" t="s">
        <v>480</v>
      </c>
      <c r="AB70" s="266" t="s">
        <v>199</v>
      </c>
      <c r="AC70" s="266" t="s">
        <v>520</v>
      </c>
      <c r="AD70" s="266" t="s">
        <v>249</v>
      </c>
      <c r="AE70" s="266" t="s">
        <v>199</v>
      </c>
      <c r="AF70" s="266" t="s">
        <v>199</v>
      </c>
      <c r="AG70" s="266" t="s">
        <v>199</v>
      </c>
      <c r="AH70" s="266" t="s">
        <v>199</v>
      </c>
      <c r="AI70" s="266" t="s">
        <v>199</v>
      </c>
      <c r="AJ70" s="266" t="s">
        <v>199</v>
      </c>
      <c r="AK70" s="266" t="s">
        <v>675</v>
      </c>
    </row>
    <row r="71" spans="2:37" s="263" customFormat="1" ht="99.75" x14ac:dyDescent="0.2">
      <c r="B71" s="266" t="s">
        <v>455</v>
      </c>
      <c r="C71" s="267" t="s">
        <v>456</v>
      </c>
      <c r="D71" s="266" t="s">
        <v>457</v>
      </c>
      <c r="E71" s="266" t="s">
        <v>514</v>
      </c>
      <c r="F71" s="266" t="s">
        <v>2071</v>
      </c>
      <c r="G71" s="266" t="s">
        <v>1984</v>
      </c>
      <c r="H71" s="266" t="s">
        <v>460</v>
      </c>
      <c r="I71" s="266" t="s">
        <v>199</v>
      </c>
      <c r="J71" s="266" t="s">
        <v>199</v>
      </c>
      <c r="K71" s="266" t="s">
        <v>199</v>
      </c>
      <c r="L71" s="266" t="s">
        <v>199</v>
      </c>
      <c r="M71" s="266" t="s">
        <v>515</v>
      </c>
      <c r="N71" s="266" t="s">
        <v>516</v>
      </c>
      <c r="O71" s="272" t="s">
        <v>517</v>
      </c>
      <c r="P71" s="266" t="s">
        <v>473</v>
      </c>
      <c r="Q71" s="266" t="s">
        <v>518</v>
      </c>
      <c r="R71" s="266" t="s">
        <v>133</v>
      </c>
      <c r="S71" s="269">
        <v>45292</v>
      </c>
      <c r="T71" s="269">
        <v>45473</v>
      </c>
      <c r="U71" s="269" t="s">
        <v>519</v>
      </c>
      <c r="V71" s="258">
        <v>0</v>
      </c>
      <c r="W71" s="258" t="s">
        <v>206</v>
      </c>
      <c r="X71" s="266" t="s">
        <v>465</v>
      </c>
      <c r="Y71" s="266" t="s">
        <v>376</v>
      </c>
      <c r="Z71" s="266" t="s">
        <v>199</v>
      </c>
      <c r="AA71" s="266" t="s">
        <v>199</v>
      </c>
      <c r="AB71" s="266" t="s">
        <v>199</v>
      </c>
      <c r="AC71" s="266" t="s">
        <v>520</v>
      </c>
      <c r="AD71" s="266" t="s">
        <v>199</v>
      </c>
      <c r="AE71" s="266" t="s">
        <v>199</v>
      </c>
      <c r="AF71" s="266" t="s">
        <v>199</v>
      </c>
      <c r="AG71" s="266" t="s">
        <v>199</v>
      </c>
      <c r="AH71" s="266" t="s">
        <v>199</v>
      </c>
      <c r="AI71" s="266" t="s">
        <v>199</v>
      </c>
      <c r="AJ71" s="266" t="s">
        <v>199</v>
      </c>
      <c r="AK71" s="266" t="s">
        <v>476</v>
      </c>
    </row>
    <row r="72" spans="2:37" s="263" customFormat="1" ht="99.75" x14ac:dyDescent="0.2">
      <c r="B72" s="266" t="s">
        <v>455</v>
      </c>
      <c r="C72" s="267" t="s">
        <v>456</v>
      </c>
      <c r="D72" s="266" t="s">
        <v>457</v>
      </c>
      <c r="E72" s="266" t="s">
        <v>514</v>
      </c>
      <c r="F72" s="266" t="s">
        <v>2071</v>
      </c>
      <c r="G72" s="266" t="s">
        <v>1984</v>
      </c>
      <c r="H72" s="266" t="s">
        <v>460</v>
      </c>
      <c r="I72" s="266" t="s">
        <v>199</v>
      </c>
      <c r="J72" s="266" t="s">
        <v>199</v>
      </c>
      <c r="K72" s="266" t="s">
        <v>199</v>
      </c>
      <c r="L72" s="266" t="s">
        <v>199</v>
      </c>
      <c r="M72" s="266" t="s">
        <v>521</v>
      </c>
      <c r="N72" s="266" t="s">
        <v>522</v>
      </c>
      <c r="O72" s="272" t="s">
        <v>517</v>
      </c>
      <c r="P72" s="266" t="s">
        <v>473</v>
      </c>
      <c r="Q72" s="266" t="s">
        <v>513</v>
      </c>
      <c r="R72" s="266" t="s">
        <v>133</v>
      </c>
      <c r="S72" s="269">
        <v>45474</v>
      </c>
      <c r="T72" s="269">
        <v>45641</v>
      </c>
      <c r="U72" s="269" t="s">
        <v>519</v>
      </c>
      <c r="V72" s="258">
        <v>0</v>
      </c>
      <c r="W72" s="258" t="s">
        <v>206</v>
      </c>
      <c r="X72" s="266" t="s">
        <v>465</v>
      </c>
      <c r="Y72" s="266" t="s">
        <v>376</v>
      </c>
      <c r="Z72" s="266" t="s">
        <v>199</v>
      </c>
      <c r="AA72" s="266" t="s">
        <v>199</v>
      </c>
      <c r="AB72" s="266" t="s">
        <v>199</v>
      </c>
      <c r="AC72" s="266" t="s">
        <v>520</v>
      </c>
      <c r="AD72" s="266" t="s">
        <v>199</v>
      </c>
      <c r="AE72" s="266" t="s">
        <v>199</v>
      </c>
      <c r="AF72" s="266" t="s">
        <v>199</v>
      </c>
      <c r="AG72" s="266" t="s">
        <v>199</v>
      </c>
      <c r="AH72" s="266" t="s">
        <v>199</v>
      </c>
      <c r="AI72" s="266" t="s">
        <v>199</v>
      </c>
      <c r="AJ72" s="266" t="s">
        <v>199</v>
      </c>
      <c r="AK72" s="266" t="s">
        <v>476</v>
      </c>
    </row>
    <row r="73" spans="2:37" s="263" customFormat="1" ht="99.75" x14ac:dyDescent="0.2">
      <c r="B73" s="266" t="s">
        <v>455</v>
      </c>
      <c r="C73" s="267" t="s">
        <v>456</v>
      </c>
      <c r="D73" s="266" t="s">
        <v>716</v>
      </c>
      <c r="E73" s="266" t="s">
        <v>717</v>
      </c>
      <c r="F73" s="266" t="s">
        <v>716</v>
      </c>
      <c r="G73" s="266" t="s">
        <v>2000</v>
      </c>
      <c r="H73" s="266" t="s">
        <v>561</v>
      </c>
      <c r="I73" s="266" t="s">
        <v>199</v>
      </c>
      <c r="J73" s="266" t="s">
        <v>199</v>
      </c>
      <c r="K73" s="266" t="s">
        <v>199</v>
      </c>
      <c r="L73" s="266" t="s">
        <v>199</v>
      </c>
      <c r="M73" s="266" t="s">
        <v>731</v>
      </c>
      <c r="N73" s="266" t="s">
        <v>732</v>
      </c>
      <c r="O73" s="272" t="s">
        <v>733</v>
      </c>
      <c r="P73" s="266" t="s">
        <v>531</v>
      </c>
      <c r="Q73" s="266" t="s">
        <v>532</v>
      </c>
      <c r="R73" s="266" t="s">
        <v>0</v>
      </c>
      <c r="S73" s="269">
        <v>45505</v>
      </c>
      <c r="T73" s="269">
        <v>45595</v>
      </c>
      <c r="U73" s="269" t="s">
        <v>519</v>
      </c>
      <c r="V73" s="275">
        <v>526872.5</v>
      </c>
      <c r="W73" s="266" t="s">
        <v>611</v>
      </c>
      <c r="X73" s="266" t="s">
        <v>534</v>
      </c>
      <c r="Y73" s="266" t="s">
        <v>376</v>
      </c>
      <c r="Z73" s="266" t="s">
        <v>199</v>
      </c>
      <c r="AA73" s="266" t="s">
        <v>199</v>
      </c>
      <c r="AB73" s="266" t="s">
        <v>199</v>
      </c>
      <c r="AC73" s="266" t="s">
        <v>366</v>
      </c>
      <c r="AD73" s="266" t="s">
        <v>492</v>
      </c>
      <c r="AE73" s="266" t="s">
        <v>249</v>
      </c>
      <c r="AF73" s="266" t="s">
        <v>199</v>
      </c>
      <c r="AG73" s="266" t="s">
        <v>199</v>
      </c>
      <c r="AH73" s="266" t="s">
        <v>199</v>
      </c>
      <c r="AI73" s="266" t="s">
        <v>367</v>
      </c>
      <c r="AJ73" s="266" t="s">
        <v>368</v>
      </c>
      <c r="AK73" s="266" t="s">
        <v>536</v>
      </c>
    </row>
    <row r="74" spans="2:37" s="263" customFormat="1" ht="99.75" x14ac:dyDescent="0.2">
      <c r="B74" s="287" t="s">
        <v>455</v>
      </c>
      <c r="C74" s="267" t="s">
        <v>456</v>
      </c>
      <c r="D74" s="287" t="s">
        <v>1152</v>
      </c>
      <c r="E74" s="287" t="s">
        <v>1182</v>
      </c>
      <c r="F74" s="287" t="s">
        <v>2085</v>
      </c>
      <c r="G74" s="287" t="s">
        <v>2000</v>
      </c>
      <c r="H74" s="277" t="s">
        <v>1155</v>
      </c>
      <c r="I74" s="277" t="s">
        <v>199</v>
      </c>
      <c r="J74" s="287" t="s">
        <v>1156</v>
      </c>
      <c r="K74" s="277" t="s">
        <v>199</v>
      </c>
      <c r="L74" s="277" t="s">
        <v>199</v>
      </c>
      <c r="M74" s="287" t="s">
        <v>1191</v>
      </c>
      <c r="N74" s="287" t="s">
        <v>1192</v>
      </c>
      <c r="O74" s="526" t="s">
        <v>2140</v>
      </c>
      <c r="P74" s="277" t="s">
        <v>1160</v>
      </c>
      <c r="Q74" s="277" t="s">
        <v>1161</v>
      </c>
      <c r="R74" s="277" t="s">
        <v>99</v>
      </c>
      <c r="S74" s="298">
        <v>45597</v>
      </c>
      <c r="T74" s="298">
        <v>45646</v>
      </c>
      <c r="U74" s="298" t="s">
        <v>519</v>
      </c>
      <c r="V74" s="257">
        <f>(5*20*1)*(12000000/30/8)</f>
        <v>5000000</v>
      </c>
      <c r="W74" s="259">
        <v>185</v>
      </c>
      <c r="X74" s="277" t="s">
        <v>208</v>
      </c>
      <c r="Y74" s="277" t="s">
        <v>207</v>
      </c>
      <c r="Z74" s="277" t="s">
        <v>376</v>
      </c>
      <c r="AA74" s="277" t="s">
        <v>199</v>
      </c>
      <c r="AB74" s="277" t="s">
        <v>199</v>
      </c>
      <c r="AC74" s="266" t="s">
        <v>492</v>
      </c>
      <c r="AD74" s="266" t="s">
        <v>249</v>
      </c>
      <c r="AE74" s="266" t="s">
        <v>199</v>
      </c>
      <c r="AF74" s="266" t="s">
        <v>199</v>
      </c>
      <c r="AG74" s="266" t="s">
        <v>199</v>
      </c>
      <c r="AH74" s="266" t="s">
        <v>199</v>
      </c>
      <c r="AI74" s="299" t="s">
        <v>199</v>
      </c>
      <c r="AJ74" s="299" t="s">
        <v>199</v>
      </c>
      <c r="AK74" s="287" t="s">
        <v>666</v>
      </c>
    </row>
    <row r="75" spans="2:37" s="263" customFormat="1" ht="99.75" x14ac:dyDescent="0.2">
      <c r="B75" s="266" t="s">
        <v>455</v>
      </c>
      <c r="C75" s="267" t="s">
        <v>456</v>
      </c>
      <c r="D75" s="266" t="s">
        <v>716</v>
      </c>
      <c r="E75" s="266" t="s">
        <v>717</v>
      </c>
      <c r="F75" s="266" t="s">
        <v>716</v>
      </c>
      <c r="G75" s="266" t="s">
        <v>2007</v>
      </c>
      <c r="H75" s="266" t="s">
        <v>561</v>
      </c>
      <c r="I75" s="266" t="s">
        <v>199</v>
      </c>
      <c r="J75" s="266" t="s">
        <v>199</v>
      </c>
      <c r="K75" s="266" t="s">
        <v>199</v>
      </c>
      <c r="L75" s="266" t="s">
        <v>199</v>
      </c>
      <c r="M75" s="266" t="s">
        <v>800</v>
      </c>
      <c r="N75" s="266" t="s">
        <v>801</v>
      </c>
      <c r="O75" s="266" t="s">
        <v>802</v>
      </c>
      <c r="P75" s="266" t="s">
        <v>679</v>
      </c>
      <c r="Q75" s="266" t="s">
        <v>803</v>
      </c>
      <c r="R75" s="266" t="s">
        <v>99</v>
      </c>
      <c r="S75" s="269">
        <v>45292</v>
      </c>
      <c r="T75" s="269">
        <v>45641</v>
      </c>
      <c r="U75" s="269" t="s">
        <v>519</v>
      </c>
      <c r="V75" s="115">
        <v>0</v>
      </c>
      <c r="W75" s="272" t="s">
        <v>206</v>
      </c>
      <c r="X75" s="266" t="s">
        <v>376</v>
      </c>
      <c r="Y75" s="266" t="s">
        <v>199</v>
      </c>
      <c r="Z75" s="266" t="s">
        <v>199</v>
      </c>
      <c r="AA75" s="266" t="s">
        <v>199</v>
      </c>
      <c r="AB75" s="266" t="s">
        <v>199</v>
      </c>
      <c r="AC75" s="266" t="s">
        <v>492</v>
      </c>
      <c r="AD75" s="266" t="s">
        <v>199</v>
      </c>
      <c r="AE75" s="266" t="s">
        <v>199</v>
      </c>
      <c r="AF75" s="266" t="s">
        <v>199</v>
      </c>
      <c r="AG75" s="266" t="s">
        <v>199</v>
      </c>
      <c r="AH75" s="266" t="s">
        <v>199</v>
      </c>
      <c r="AI75" s="266" t="s">
        <v>199</v>
      </c>
      <c r="AJ75" s="266" t="s">
        <v>199</v>
      </c>
      <c r="AK75" s="266" t="s">
        <v>666</v>
      </c>
    </row>
    <row r="76" spans="2:37" s="263" customFormat="1" ht="171" x14ac:dyDescent="0.2">
      <c r="B76" s="266" t="s">
        <v>523</v>
      </c>
      <c r="C76" s="267" t="s">
        <v>524</v>
      </c>
      <c r="D76" s="266" t="s">
        <v>548</v>
      </c>
      <c r="E76" s="266" t="s">
        <v>580</v>
      </c>
      <c r="F76" s="266" t="s">
        <v>548</v>
      </c>
      <c r="G76" s="266" t="s">
        <v>1988</v>
      </c>
      <c r="H76" s="266" t="s">
        <v>282</v>
      </c>
      <c r="I76" s="266" t="s">
        <v>199</v>
      </c>
      <c r="J76" s="266" t="s">
        <v>199</v>
      </c>
      <c r="K76" s="266" t="s">
        <v>199</v>
      </c>
      <c r="L76" s="266" t="s">
        <v>199</v>
      </c>
      <c r="M76" s="266" t="s">
        <v>591</v>
      </c>
      <c r="N76" s="266" t="s">
        <v>592</v>
      </c>
      <c r="O76" s="266" t="s">
        <v>593</v>
      </c>
      <c r="P76" s="266" t="s">
        <v>2130</v>
      </c>
      <c r="Q76" s="266" t="s">
        <v>584</v>
      </c>
      <c r="R76" s="266" t="s">
        <v>99</v>
      </c>
      <c r="S76" s="278">
        <v>45536</v>
      </c>
      <c r="T76" s="278">
        <v>45596</v>
      </c>
      <c r="U76" s="269" t="s">
        <v>282</v>
      </c>
      <c r="V76" s="115">
        <f>(1.5*20*2)*(12000000/30/8)</f>
        <v>3000000</v>
      </c>
      <c r="W76" s="266">
        <v>183</v>
      </c>
      <c r="X76" s="266" t="s">
        <v>403</v>
      </c>
      <c r="Y76" s="266" t="s">
        <v>199</v>
      </c>
      <c r="Z76" s="266" t="s">
        <v>199</v>
      </c>
      <c r="AA76" s="266" t="s">
        <v>199</v>
      </c>
      <c r="AB76" s="266" t="s">
        <v>199</v>
      </c>
      <c r="AC76" s="266" t="s">
        <v>366</v>
      </c>
      <c r="AD76" s="266" t="s">
        <v>249</v>
      </c>
      <c r="AE76" s="266" t="s">
        <v>199</v>
      </c>
      <c r="AF76" s="266" t="s">
        <v>199</v>
      </c>
      <c r="AG76" s="266" t="s">
        <v>199</v>
      </c>
      <c r="AH76" s="266" t="s">
        <v>199</v>
      </c>
      <c r="AI76" s="266" t="s">
        <v>586</v>
      </c>
      <c r="AJ76" s="266" t="s">
        <v>587</v>
      </c>
      <c r="AK76" s="266" t="s">
        <v>502</v>
      </c>
    </row>
    <row r="77" spans="2:37" s="263" customFormat="1" ht="171" x14ac:dyDescent="0.2">
      <c r="B77" s="266" t="s">
        <v>523</v>
      </c>
      <c r="C77" s="267" t="s">
        <v>524</v>
      </c>
      <c r="D77" s="266" t="s">
        <v>1490</v>
      </c>
      <c r="E77" s="266" t="s">
        <v>1492</v>
      </c>
      <c r="F77" s="266" t="s">
        <v>1490</v>
      </c>
      <c r="G77" s="266" t="s">
        <v>2050</v>
      </c>
      <c r="H77" s="266" t="s">
        <v>1493</v>
      </c>
      <c r="I77" s="266" t="s">
        <v>199</v>
      </c>
      <c r="J77" s="266" t="s">
        <v>199</v>
      </c>
      <c r="K77" s="266" t="s">
        <v>199</v>
      </c>
      <c r="L77" s="266" t="s">
        <v>199</v>
      </c>
      <c r="M77" s="266" t="s">
        <v>1504</v>
      </c>
      <c r="N77" s="266" t="s">
        <v>1505</v>
      </c>
      <c r="O77" s="272" t="s">
        <v>1506</v>
      </c>
      <c r="P77" s="266" t="s">
        <v>709</v>
      </c>
      <c r="Q77" s="266" t="s">
        <v>1957</v>
      </c>
      <c r="R77" s="266" t="s">
        <v>119</v>
      </c>
      <c r="S77" s="269">
        <v>45292</v>
      </c>
      <c r="T77" s="269">
        <v>45626</v>
      </c>
      <c r="U77" s="269" t="s">
        <v>50</v>
      </c>
      <c r="V77" s="275">
        <v>250620643.19999999</v>
      </c>
      <c r="W77" s="266" t="s">
        <v>2053</v>
      </c>
      <c r="X77" s="266" t="s">
        <v>1503</v>
      </c>
      <c r="Y77" s="266" t="s">
        <v>199</v>
      </c>
      <c r="Z77" s="266" t="s">
        <v>199</v>
      </c>
      <c r="AA77" s="266" t="s">
        <v>199</v>
      </c>
      <c r="AB77" s="266" t="s">
        <v>199</v>
      </c>
      <c r="AC77" s="266" t="s">
        <v>209</v>
      </c>
      <c r="AD77" s="266" t="s">
        <v>249</v>
      </c>
      <c r="AE77" s="266" t="s">
        <v>199</v>
      </c>
      <c r="AF77" s="266" t="s">
        <v>199</v>
      </c>
      <c r="AG77" s="266" t="s">
        <v>199</v>
      </c>
      <c r="AH77" s="266" t="s">
        <v>199</v>
      </c>
      <c r="AI77" s="266" t="s">
        <v>199</v>
      </c>
      <c r="AJ77" s="266" t="s">
        <v>199</v>
      </c>
      <c r="AK77" s="266" t="s">
        <v>1498</v>
      </c>
    </row>
    <row r="78" spans="2:37" s="263" customFormat="1" ht="213.75" x14ac:dyDescent="0.2">
      <c r="B78" s="287" t="s">
        <v>455</v>
      </c>
      <c r="C78" s="267" t="s">
        <v>456</v>
      </c>
      <c r="D78" s="287" t="s">
        <v>1152</v>
      </c>
      <c r="E78" s="287" t="s">
        <v>1154</v>
      </c>
      <c r="F78" s="287" t="s">
        <v>2085</v>
      </c>
      <c r="G78" s="287" t="s">
        <v>2000</v>
      </c>
      <c r="H78" s="277" t="s">
        <v>1155</v>
      </c>
      <c r="I78" s="287" t="s">
        <v>1156</v>
      </c>
      <c r="J78" s="277" t="s">
        <v>199</v>
      </c>
      <c r="K78" s="277" t="s">
        <v>199</v>
      </c>
      <c r="L78" s="277" t="s">
        <v>199</v>
      </c>
      <c r="M78" s="287" t="s">
        <v>1172</v>
      </c>
      <c r="N78" s="287" t="s">
        <v>1173</v>
      </c>
      <c r="O78" s="287" t="s">
        <v>1174</v>
      </c>
      <c r="P78" s="277" t="s">
        <v>1160</v>
      </c>
      <c r="Q78" s="277" t="s">
        <v>1161</v>
      </c>
      <c r="R78" s="277" t="s">
        <v>99</v>
      </c>
      <c r="S78" s="298">
        <v>45427</v>
      </c>
      <c r="T78" s="298">
        <v>45450</v>
      </c>
      <c r="U78" s="298" t="s">
        <v>1168</v>
      </c>
      <c r="V78" s="257">
        <f>(4*20*1)*(12000000/30/8)</f>
        <v>4000000</v>
      </c>
      <c r="W78" s="259">
        <v>185</v>
      </c>
      <c r="X78" s="277" t="s">
        <v>208</v>
      </c>
      <c r="Y78" s="277" t="s">
        <v>248</v>
      </c>
      <c r="Z78" s="277" t="s">
        <v>199</v>
      </c>
      <c r="AA78" s="277" t="s">
        <v>199</v>
      </c>
      <c r="AB78" s="277" t="s">
        <v>199</v>
      </c>
      <c r="AC78" s="266" t="s">
        <v>492</v>
      </c>
      <c r="AD78" s="266" t="s">
        <v>249</v>
      </c>
      <c r="AE78" s="266" t="s">
        <v>199</v>
      </c>
      <c r="AF78" s="266" t="s">
        <v>199</v>
      </c>
      <c r="AG78" s="266" t="s">
        <v>199</v>
      </c>
      <c r="AH78" s="266" t="s">
        <v>199</v>
      </c>
      <c r="AI78" s="299" t="s">
        <v>199</v>
      </c>
      <c r="AJ78" s="299" t="s">
        <v>199</v>
      </c>
      <c r="AK78" s="287" t="s">
        <v>786</v>
      </c>
    </row>
    <row r="79" spans="2:37" s="263" customFormat="1" ht="142.5" x14ac:dyDescent="0.2">
      <c r="B79" s="287" t="s">
        <v>455</v>
      </c>
      <c r="C79" s="297" t="s">
        <v>873</v>
      </c>
      <c r="D79" s="287" t="s">
        <v>1203</v>
      </c>
      <c r="E79" s="287" t="s">
        <v>1214</v>
      </c>
      <c r="F79" s="287" t="s">
        <v>2086</v>
      </c>
      <c r="G79" s="287" t="s">
        <v>2000</v>
      </c>
      <c r="H79" s="277" t="s">
        <v>1155</v>
      </c>
      <c r="I79" s="287" t="s">
        <v>1206</v>
      </c>
      <c r="J79" s="277" t="s">
        <v>199</v>
      </c>
      <c r="K79" s="277" t="s">
        <v>199</v>
      </c>
      <c r="L79" s="277" t="s">
        <v>199</v>
      </c>
      <c r="M79" s="287" t="s">
        <v>1222</v>
      </c>
      <c r="N79" s="287" t="s">
        <v>1223</v>
      </c>
      <c r="O79" s="287" t="s">
        <v>1224</v>
      </c>
      <c r="P79" s="277" t="s">
        <v>2121</v>
      </c>
      <c r="Q79" s="277" t="s">
        <v>1221</v>
      </c>
      <c r="R79" s="277" t="s">
        <v>99</v>
      </c>
      <c r="S79" s="298">
        <v>45418</v>
      </c>
      <c r="T79" s="298">
        <v>45544</v>
      </c>
      <c r="U79" s="298" t="s">
        <v>99</v>
      </c>
      <c r="V79" s="115">
        <f>41667*232</f>
        <v>9666744</v>
      </c>
      <c r="W79" s="272" t="s">
        <v>206</v>
      </c>
      <c r="X79" s="277" t="s">
        <v>207</v>
      </c>
      <c r="Y79" s="277" t="s">
        <v>376</v>
      </c>
      <c r="Z79" s="277" t="s">
        <v>356</v>
      </c>
      <c r="AA79" s="277" t="s">
        <v>199</v>
      </c>
      <c r="AB79" s="277" t="s">
        <v>199</v>
      </c>
      <c r="AC79" s="266" t="s">
        <v>209</v>
      </c>
      <c r="AD79" s="266" t="s">
        <v>249</v>
      </c>
      <c r="AE79" s="266" t="s">
        <v>199</v>
      </c>
      <c r="AF79" s="266" t="s">
        <v>199</v>
      </c>
      <c r="AG79" s="266" t="s">
        <v>199</v>
      </c>
      <c r="AH79" s="277" t="s">
        <v>199</v>
      </c>
      <c r="AI79" s="299" t="s">
        <v>199</v>
      </c>
      <c r="AJ79" s="299" t="s">
        <v>199</v>
      </c>
      <c r="AK79" s="287" t="s">
        <v>666</v>
      </c>
    </row>
    <row r="80" spans="2:37" s="263" customFormat="1" ht="99.75" x14ac:dyDescent="0.2">
      <c r="B80" s="287" t="s">
        <v>455</v>
      </c>
      <c r="C80" s="267" t="s">
        <v>456</v>
      </c>
      <c r="D80" s="287" t="s">
        <v>1152</v>
      </c>
      <c r="E80" s="287" t="s">
        <v>1154</v>
      </c>
      <c r="F80" s="287" t="s">
        <v>2085</v>
      </c>
      <c r="G80" s="287" t="s">
        <v>1990</v>
      </c>
      <c r="H80" s="277" t="s">
        <v>1155</v>
      </c>
      <c r="I80" s="287" t="s">
        <v>1156</v>
      </c>
      <c r="J80" s="277" t="s">
        <v>199</v>
      </c>
      <c r="K80" s="277" t="s">
        <v>199</v>
      </c>
      <c r="L80" s="277" t="s">
        <v>199</v>
      </c>
      <c r="M80" s="287" t="s">
        <v>1165</v>
      </c>
      <c r="N80" s="287" t="s">
        <v>1166</v>
      </c>
      <c r="O80" s="287" t="s">
        <v>1167</v>
      </c>
      <c r="P80" s="277" t="s">
        <v>1160</v>
      </c>
      <c r="Q80" s="277" t="s">
        <v>1161</v>
      </c>
      <c r="R80" s="277" t="s">
        <v>99</v>
      </c>
      <c r="S80" s="298">
        <v>45404</v>
      </c>
      <c r="T80" s="298">
        <v>45433</v>
      </c>
      <c r="U80" s="298" t="s">
        <v>1168</v>
      </c>
      <c r="V80" s="257">
        <f>(2.5*20*1)*(12000000/30/8)</f>
        <v>2500000</v>
      </c>
      <c r="W80" s="259">
        <v>185</v>
      </c>
      <c r="X80" s="277" t="s">
        <v>208</v>
      </c>
      <c r="Y80" s="277" t="s">
        <v>207</v>
      </c>
      <c r="Z80" s="277" t="s">
        <v>199</v>
      </c>
      <c r="AA80" s="277" t="s">
        <v>199</v>
      </c>
      <c r="AB80" s="277" t="s">
        <v>199</v>
      </c>
      <c r="AC80" s="266" t="s">
        <v>492</v>
      </c>
      <c r="AD80" s="266" t="s">
        <v>249</v>
      </c>
      <c r="AE80" s="266" t="s">
        <v>199</v>
      </c>
      <c r="AF80" s="266" t="s">
        <v>199</v>
      </c>
      <c r="AG80" s="266" t="s">
        <v>199</v>
      </c>
      <c r="AH80" s="266" t="s">
        <v>199</v>
      </c>
      <c r="AI80" s="299" t="s">
        <v>199</v>
      </c>
      <c r="AJ80" s="299" t="s">
        <v>199</v>
      </c>
      <c r="AK80" s="287" t="s">
        <v>666</v>
      </c>
    </row>
    <row r="81" spans="2:37" s="263" customFormat="1" ht="409.5" x14ac:dyDescent="0.2">
      <c r="B81" s="266" t="s">
        <v>455</v>
      </c>
      <c r="C81" s="267" t="s">
        <v>456</v>
      </c>
      <c r="D81" s="266" t="s">
        <v>716</v>
      </c>
      <c r="E81" s="266" t="s">
        <v>717</v>
      </c>
      <c r="F81" s="266" t="s">
        <v>716</v>
      </c>
      <c r="G81" s="266" t="s">
        <v>1980</v>
      </c>
      <c r="H81" s="266" t="s">
        <v>561</v>
      </c>
      <c r="I81" s="266" t="s">
        <v>199</v>
      </c>
      <c r="J81" s="266" t="s">
        <v>199</v>
      </c>
      <c r="K81" s="266" t="s">
        <v>199</v>
      </c>
      <c r="L81" s="266" t="s">
        <v>199</v>
      </c>
      <c r="M81" s="280" t="s">
        <v>840</v>
      </c>
      <c r="N81" s="280" t="s">
        <v>841</v>
      </c>
      <c r="O81" s="280" t="s">
        <v>842</v>
      </c>
      <c r="P81" s="280" t="s">
        <v>843</v>
      </c>
      <c r="Q81" s="280" t="s">
        <v>844</v>
      </c>
      <c r="R81" s="280" t="s">
        <v>282</v>
      </c>
      <c r="S81" s="290">
        <v>45323</v>
      </c>
      <c r="T81" s="290">
        <v>45626</v>
      </c>
      <c r="U81" s="280" t="s">
        <v>199</v>
      </c>
      <c r="V81" s="275">
        <v>90069132.609999999</v>
      </c>
      <c r="W81" s="280" t="s">
        <v>2020</v>
      </c>
      <c r="X81" s="266" t="s">
        <v>207</v>
      </c>
      <c r="Y81" s="266" t="s">
        <v>376</v>
      </c>
      <c r="Z81" s="266" t="s">
        <v>199</v>
      </c>
      <c r="AA81" s="266" t="s">
        <v>199</v>
      </c>
      <c r="AB81" s="266" t="s">
        <v>199</v>
      </c>
      <c r="AC81" s="268" t="s">
        <v>845</v>
      </c>
      <c r="AD81" s="266" t="s">
        <v>249</v>
      </c>
      <c r="AE81" s="266" t="s">
        <v>199</v>
      </c>
      <c r="AF81" s="266" t="s">
        <v>199</v>
      </c>
      <c r="AG81" s="266" t="s">
        <v>199</v>
      </c>
      <c r="AH81" s="266" t="s">
        <v>199</v>
      </c>
      <c r="AI81" s="266" t="s">
        <v>199</v>
      </c>
      <c r="AJ81" s="266" t="s">
        <v>199</v>
      </c>
      <c r="AK81" s="272" t="s">
        <v>666</v>
      </c>
    </row>
    <row r="82" spans="2:37" s="263" customFormat="1" ht="142.5" x14ac:dyDescent="0.2">
      <c r="B82" s="287" t="s">
        <v>455</v>
      </c>
      <c r="C82" s="297" t="s">
        <v>873</v>
      </c>
      <c r="D82" s="287" t="s">
        <v>1203</v>
      </c>
      <c r="E82" s="287" t="s">
        <v>1234</v>
      </c>
      <c r="F82" s="287" t="s">
        <v>2086</v>
      </c>
      <c r="G82" s="287" t="s">
        <v>1980</v>
      </c>
      <c r="H82" s="277" t="s">
        <v>1155</v>
      </c>
      <c r="I82" s="287" t="s">
        <v>1206</v>
      </c>
      <c r="J82" s="277" t="s">
        <v>199</v>
      </c>
      <c r="K82" s="277" t="s">
        <v>199</v>
      </c>
      <c r="L82" s="277" t="s">
        <v>199</v>
      </c>
      <c r="M82" s="287" t="s">
        <v>1235</v>
      </c>
      <c r="N82" s="287" t="s">
        <v>1236</v>
      </c>
      <c r="O82" s="287" t="s">
        <v>1237</v>
      </c>
      <c r="P82" s="277" t="s">
        <v>2121</v>
      </c>
      <c r="Q82" s="277" t="s">
        <v>1221</v>
      </c>
      <c r="R82" s="277" t="s">
        <v>99</v>
      </c>
      <c r="S82" s="298">
        <v>45536</v>
      </c>
      <c r="T82" s="298">
        <v>45626</v>
      </c>
      <c r="U82" s="298" t="s">
        <v>99</v>
      </c>
      <c r="V82" s="115">
        <f>41667*232</f>
        <v>9666744</v>
      </c>
      <c r="W82" s="272" t="s">
        <v>206</v>
      </c>
      <c r="X82" s="277" t="s">
        <v>207</v>
      </c>
      <c r="Y82" s="277" t="s">
        <v>376</v>
      </c>
      <c r="Z82" s="277" t="s">
        <v>356</v>
      </c>
      <c r="AA82" s="277" t="s">
        <v>199</v>
      </c>
      <c r="AB82" s="277" t="s">
        <v>199</v>
      </c>
      <c r="AC82" s="266" t="s">
        <v>492</v>
      </c>
      <c r="AD82" s="266" t="s">
        <v>249</v>
      </c>
      <c r="AE82" s="266" t="s">
        <v>199</v>
      </c>
      <c r="AF82" s="266" t="s">
        <v>199</v>
      </c>
      <c r="AG82" s="266" t="s">
        <v>199</v>
      </c>
      <c r="AH82" s="266" t="s">
        <v>199</v>
      </c>
      <c r="AI82" s="299" t="s">
        <v>199</v>
      </c>
      <c r="AJ82" s="299" t="s">
        <v>199</v>
      </c>
      <c r="AK82" s="287" t="s">
        <v>666</v>
      </c>
    </row>
    <row r="83" spans="2:37" s="263" customFormat="1" ht="142.5" x14ac:dyDescent="0.2">
      <c r="B83" s="287" t="s">
        <v>455</v>
      </c>
      <c r="C83" s="297" t="s">
        <v>873</v>
      </c>
      <c r="D83" s="287" t="s">
        <v>1203</v>
      </c>
      <c r="E83" s="287" t="s">
        <v>1214</v>
      </c>
      <c r="F83" s="287" t="s">
        <v>2086</v>
      </c>
      <c r="G83" s="266" t="s">
        <v>1980</v>
      </c>
      <c r="H83" s="277" t="s">
        <v>1155</v>
      </c>
      <c r="I83" s="287" t="s">
        <v>1206</v>
      </c>
      <c r="J83" s="277" t="s">
        <v>199</v>
      </c>
      <c r="K83" s="277" t="s">
        <v>199</v>
      </c>
      <c r="L83" s="277" t="s">
        <v>199</v>
      </c>
      <c r="M83" s="287" t="s">
        <v>1215</v>
      </c>
      <c r="N83" s="287" t="s">
        <v>1216</v>
      </c>
      <c r="O83" s="287" t="s">
        <v>1217</v>
      </c>
      <c r="P83" s="277" t="s">
        <v>1160</v>
      </c>
      <c r="Q83" s="277" t="s">
        <v>1213</v>
      </c>
      <c r="R83" s="277" t="s">
        <v>99</v>
      </c>
      <c r="S83" s="298">
        <v>45323</v>
      </c>
      <c r="T83" s="298">
        <v>45418</v>
      </c>
      <c r="U83" s="298" t="s">
        <v>99</v>
      </c>
      <c r="V83" s="257">
        <f>(4.4*20*3)*(12000000/30/8)</f>
        <v>13200000</v>
      </c>
      <c r="W83" s="259">
        <v>185</v>
      </c>
      <c r="X83" s="277" t="s">
        <v>207</v>
      </c>
      <c r="Y83" s="277" t="s">
        <v>376</v>
      </c>
      <c r="Z83" s="277" t="s">
        <v>356</v>
      </c>
      <c r="AA83" s="277" t="s">
        <v>199</v>
      </c>
      <c r="AB83" s="277" t="s">
        <v>199</v>
      </c>
      <c r="AC83" s="266" t="s">
        <v>209</v>
      </c>
      <c r="AD83" s="266" t="s">
        <v>249</v>
      </c>
      <c r="AE83" s="266" t="s">
        <v>199</v>
      </c>
      <c r="AF83" s="266" t="s">
        <v>199</v>
      </c>
      <c r="AG83" s="266" t="s">
        <v>199</v>
      </c>
      <c r="AH83" s="266" t="s">
        <v>199</v>
      </c>
      <c r="AI83" s="299" t="s">
        <v>199</v>
      </c>
      <c r="AJ83" s="299" t="s">
        <v>199</v>
      </c>
      <c r="AK83" s="287" t="s">
        <v>666</v>
      </c>
    </row>
    <row r="84" spans="2:37" s="263" customFormat="1" ht="142.5" x14ac:dyDescent="0.2">
      <c r="B84" s="266" t="s">
        <v>455</v>
      </c>
      <c r="C84" s="267" t="s">
        <v>873</v>
      </c>
      <c r="D84" s="266" t="s">
        <v>1253</v>
      </c>
      <c r="E84" s="266" t="s">
        <v>1254</v>
      </c>
      <c r="F84" s="287" t="s">
        <v>2086</v>
      </c>
      <c r="G84" s="287" t="s">
        <v>2000</v>
      </c>
      <c r="H84" s="266" t="s">
        <v>1197</v>
      </c>
      <c r="I84" s="266" t="s">
        <v>877</v>
      </c>
      <c r="J84" s="266" t="s">
        <v>199</v>
      </c>
      <c r="K84" s="266" t="s">
        <v>199</v>
      </c>
      <c r="L84" s="266" t="s">
        <v>199</v>
      </c>
      <c r="M84" s="266" t="s">
        <v>1255</v>
      </c>
      <c r="N84" s="266" t="s">
        <v>1256</v>
      </c>
      <c r="O84" s="272" t="s">
        <v>1257</v>
      </c>
      <c r="P84" s="266" t="s">
        <v>2127</v>
      </c>
      <c r="Q84" s="266" t="s">
        <v>1258</v>
      </c>
      <c r="R84" s="277" t="s">
        <v>99</v>
      </c>
      <c r="S84" s="269">
        <v>45505</v>
      </c>
      <c r="T84" s="269">
        <v>45596</v>
      </c>
      <c r="U84" s="269" t="s">
        <v>519</v>
      </c>
      <c r="V84" s="271">
        <v>4000000</v>
      </c>
      <c r="W84" s="266">
        <v>190</v>
      </c>
      <c r="X84" s="266" t="s">
        <v>246</v>
      </c>
      <c r="Y84" s="277" t="s">
        <v>199</v>
      </c>
      <c r="Z84" s="277" t="s">
        <v>199</v>
      </c>
      <c r="AA84" s="277" t="s">
        <v>199</v>
      </c>
      <c r="AB84" s="277" t="s">
        <v>199</v>
      </c>
      <c r="AC84" s="266" t="s">
        <v>209</v>
      </c>
      <c r="AD84" s="266" t="s">
        <v>249</v>
      </c>
      <c r="AE84" s="266" t="s">
        <v>199</v>
      </c>
      <c r="AF84" s="266" t="s">
        <v>199</v>
      </c>
      <c r="AG84" s="266" t="s">
        <v>199</v>
      </c>
      <c r="AH84" s="277" t="s">
        <v>199</v>
      </c>
      <c r="AI84" s="266" t="s">
        <v>199</v>
      </c>
      <c r="AJ84" s="266" t="s">
        <v>199</v>
      </c>
      <c r="AK84" s="266" t="s">
        <v>1259</v>
      </c>
    </row>
    <row r="85" spans="2:37" s="263" customFormat="1" ht="142.5" x14ac:dyDescent="0.2">
      <c r="B85" s="287" t="s">
        <v>455</v>
      </c>
      <c r="C85" s="297" t="s">
        <v>873</v>
      </c>
      <c r="D85" s="287" t="s">
        <v>1203</v>
      </c>
      <c r="E85" s="287" t="s">
        <v>1234</v>
      </c>
      <c r="F85" s="287" t="s">
        <v>2086</v>
      </c>
      <c r="G85" s="287" t="s">
        <v>2000</v>
      </c>
      <c r="H85" s="277" t="s">
        <v>1155</v>
      </c>
      <c r="I85" s="287" t="s">
        <v>1206</v>
      </c>
      <c r="J85" s="277" t="s">
        <v>199</v>
      </c>
      <c r="K85" s="277" t="s">
        <v>199</v>
      </c>
      <c r="L85" s="277" t="s">
        <v>199</v>
      </c>
      <c r="M85" s="287" t="s">
        <v>1241</v>
      </c>
      <c r="N85" s="287" t="s">
        <v>1242</v>
      </c>
      <c r="O85" s="287" t="s">
        <v>1243</v>
      </c>
      <c r="P85" s="277" t="s">
        <v>2121</v>
      </c>
      <c r="Q85" s="277" t="s">
        <v>1221</v>
      </c>
      <c r="R85" s="277" t="s">
        <v>99</v>
      </c>
      <c r="S85" s="298">
        <v>45418</v>
      </c>
      <c r="T85" s="298">
        <v>45544</v>
      </c>
      <c r="U85" s="298" t="s">
        <v>99</v>
      </c>
      <c r="V85" s="115">
        <f>41667*232</f>
        <v>9666744</v>
      </c>
      <c r="W85" s="272" t="s">
        <v>206</v>
      </c>
      <c r="X85" s="277" t="s">
        <v>207</v>
      </c>
      <c r="Y85" s="277" t="s">
        <v>376</v>
      </c>
      <c r="Z85" s="277" t="s">
        <v>356</v>
      </c>
      <c r="AA85" s="277" t="s">
        <v>904</v>
      </c>
      <c r="AB85" s="277" t="s">
        <v>199</v>
      </c>
      <c r="AC85" s="266" t="s">
        <v>492</v>
      </c>
      <c r="AD85" s="266" t="s">
        <v>249</v>
      </c>
      <c r="AE85" s="266" t="s">
        <v>199</v>
      </c>
      <c r="AF85" s="266" t="s">
        <v>199</v>
      </c>
      <c r="AG85" s="266" t="s">
        <v>199</v>
      </c>
      <c r="AH85" s="266" t="s">
        <v>199</v>
      </c>
      <c r="AI85" s="299" t="s">
        <v>199</v>
      </c>
      <c r="AJ85" s="299" t="s">
        <v>199</v>
      </c>
      <c r="AK85" s="287" t="s">
        <v>666</v>
      </c>
    </row>
    <row r="86" spans="2:37" s="263" customFormat="1" ht="213.75" x14ac:dyDescent="0.2">
      <c r="B86" s="266" t="s">
        <v>455</v>
      </c>
      <c r="C86" s="267" t="s">
        <v>873</v>
      </c>
      <c r="D86" s="266" t="s">
        <v>1053</v>
      </c>
      <c r="E86" s="266" t="s">
        <v>1055</v>
      </c>
      <c r="F86" s="266" t="s">
        <v>2081</v>
      </c>
      <c r="G86" s="266" t="s">
        <v>2029</v>
      </c>
      <c r="H86" s="266" t="s">
        <v>765</v>
      </c>
      <c r="I86" s="266" t="s">
        <v>877</v>
      </c>
      <c r="J86" s="266" t="s">
        <v>878</v>
      </c>
      <c r="K86" s="266" t="s">
        <v>199</v>
      </c>
      <c r="L86" s="266" t="s">
        <v>199</v>
      </c>
      <c r="M86" s="266" t="s">
        <v>1065</v>
      </c>
      <c r="N86" s="266" t="s">
        <v>1066</v>
      </c>
      <c r="O86" s="266" t="s">
        <v>1067</v>
      </c>
      <c r="P86" s="266" t="s">
        <v>2131</v>
      </c>
      <c r="Q86" s="266"/>
      <c r="R86" s="266" t="s">
        <v>220</v>
      </c>
      <c r="S86" s="269">
        <v>45352</v>
      </c>
      <c r="T86" s="269">
        <v>45596</v>
      </c>
      <c r="U86" s="269" t="s">
        <v>282</v>
      </c>
      <c r="V86" s="301">
        <v>2727623369</v>
      </c>
      <c r="W86" s="280" t="s">
        <v>1068</v>
      </c>
      <c r="X86" s="266" t="s">
        <v>356</v>
      </c>
      <c r="Y86" s="266" t="s">
        <v>199</v>
      </c>
      <c r="Z86" s="266" t="s">
        <v>199</v>
      </c>
      <c r="AA86" s="266" t="s">
        <v>199</v>
      </c>
      <c r="AB86" s="266" t="s">
        <v>199</v>
      </c>
      <c r="AC86" s="266" t="s">
        <v>209</v>
      </c>
      <c r="AD86" s="266" t="s">
        <v>249</v>
      </c>
      <c r="AE86" s="266" t="s">
        <v>199</v>
      </c>
      <c r="AF86" s="266" t="s">
        <v>199</v>
      </c>
      <c r="AG86" s="266" t="s">
        <v>199</v>
      </c>
      <c r="AH86" s="266" t="s">
        <v>199</v>
      </c>
      <c r="AI86" s="266" t="s">
        <v>199</v>
      </c>
      <c r="AJ86" s="266" t="s">
        <v>199</v>
      </c>
      <c r="AK86" s="266" t="s">
        <v>235</v>
      </c>
    </row>
    <row r="87" spans="2:37" s="263" customFormat="1" ht="142.5" x14ac:dyDescent="0.2">
      <c r="B87" s="266" t="s">
        <v>455</v>
      </c>
      <c r="C87" s="267" t="s">
        <v>873</v>
      </c>
      <c r="D87" s="266" t="s">
        <v>1253</v>
      </c>
      <c r="E87" s="266" t="s">
        <v>1354</v>
      </c>
      <c r="F87" s="287" t="s">
        <v>2087</v>
      </c>
      <c r="G87" s="266" t="s">
        <v>2000</v>
      </c>
      <c r="H87" s="266" t="s">
        <v>1197</v>
      </c>
      <c r="I87" s="266" t="s">
        <v>877</v>
      </c>
      <c r="J87" s="266" t="s">
        <v>199</v>
      </c>
      <c r="K87" s="266" t="s">
        <v>199</v>
      </c>
      <c r="L87" s="266" t="s">
        <v>199</v>
      </c>
      <c r="M87" s="266" t="s">
        <v>1373</v>
      </c>
      <c r="N87" s="266" t="s">
        <v>1374</v>
      </c>
      <c r="O87" s="268" t="s">
        <v>1375</v>
      </c>
      <c r="P87" s="266" t="s">
        <v>817</v>
      </c>
      <c r="Q87" s="266" t="s">
        <v>1279</v>
      </c>
      <c r="R87" s="277" t="s">
        <v>99</v>
      </c>
      <c r="S87" s="269">
        <v>45580</v>
      </c>
      <c r="T87" s="269">
        <v>45595</v>
      </c>
      <c r="U87" s="257" t="s">
        <v>519</v>
      </c>
      <c r="V87" s="115">
        <f>(6*20*0.5)*(10000000/30/8)</f>
        <v>2500000</v>
      </c>
      <c r="W87" s="266">
        <v>189</v>
      </c>
      <c r="X87" s="266" t="s">
        <v>1280</v>
      </c>
      <c r="Y87" s="266" t="s">
        <v>1297</v>
      </c>
      <c r="Z87" s="266" t="s">
        <v>356</v>
      </c>
      <c r="AA87" s="277" t="s">
        <v>199</v>
      </c>
      <c r="AB87" s="277" t="s">
        <v>199</v>
      </c>
      <c r="AC87" s="266" t="s">
        <v>492</v>
      </c>
      <c r="AD87" s="266" t="s">
        <v>249</v>
      </c>
      <c r="AE87" s="266" t="s">
        <v>199</v>
      </c>
      <c r="AF87" s="266" t="s">
        <v>199</v>
      </c>
      <c r="AG87" s="266" t="s">
        <v>199</v>
      </c>
      <c r="AH87" s="266" t="s">
        <v>199</v>
      </c>
      <c r="AI87" s="266" t="s">
        <v>199</v>
      </c>
      <c r="AJ87" s="266" t="s">
        <v>199</v>
      </c>
      <c r="AK87" s="266" t="s">
        <v>199</v>
      </c>
    </row>
    <row r="88" spans="2:37" s="263" customFormat="1" ht="409.5" x14ac:dyDescent="0.2">
      <c r="B88" s="266" t="s">
        <v>523</v>
      </c>
      <c r="C88" s="267" t="s">
        <v>524</v>
      </c>
      <c r="D88" s="266" t="s">
        <v>685</v>
      </c>
      <c r="E88" s="266" t="s">
        <v>687</v>
      </c>
      <c r="F88" s="268" t="s">
        <v>2024</v>
      </c>
      <c r="G88" s="266" t="s">
        <v>2025</v>
      </c>
      <c r="H88" s="266" t="s">
        <v>282</v>
      </c>
      <c r="I88" s="266" t="s">
        <v>199</v>
      </c>
      <c r="J88" s="266" t="s">
        <v>199</v>
      </c>
      <c r="K88" s="266" t="s">
        <v>199</v>
      </c>
      <c r="L88" s="266" t="s">
        <v>199</v>
      </c>
      <c r="M88" s="280" t="s">
        <v>936</v>
      </c>
      <c r="N88" s="280" t="s">
        <v>937</v>
      </c>
      <c r="O88" s="280" t="s">
        <v>938</v>
      </c>
      <c r="P88" s="280" t="s">
        <v>843</v>
      </c>
      <c r="Q88" s="280" t="s">
        <v>939</v>
      </c>
      <c r="R88" s="280" t="s">
        <v>282</v>
      </c>
      <c r="S88" s="290">
        <v>45323</v>
      </c>
      <c r="T88" s="290">
        <v>45626</v>
      </c>
      <c r="U88" s="280" t="s">
        <v>72</v>
      </c>
      <c r="V88" s="275">
        <v>90069132.609999999</v>
      </c>
      <c r="W88" s="280" t="s">
        <v>2020</v>
      </c>
      <c r="X88" s="266" t="s">
        <v>376</v>
      </c>
      <c r="Y88" s="266" t="s">
        <v>233</v>
      </c>
      <c r="Z88" s="266" t="s">
        <v>402</v>
      </c>
      <c r="AA88" s="266" t="s">
        <v>199</v>
      </c>
      <c r="AB88" s="266" t="s">
        <v>199</v>
      </c>
      <c r="AC88" s="268" t="s">
        <v>366</v>
      </c>
      <c r="AD88" s="266" t="s">
        <v>249</v>
      </c>
      <c r="AE88" s="266" t="s">
        <v>199</v>
      </c>
      <c r="AF88" s="266" t="s">
        <v>199</v>
      </c>
      <c r="AG88" s="266" t="s">
        <v>199</v>
      </c>
      <c r="AH88" s="266" t="s">
        <v>199</v>
      </c>
      <c r="AI88" s="266" t="s">
        <v>404</v>
      </c>
      <c r="AJ88" s="266" t="s">
        <v>706</v>
      </c>
      <c r="AK88" s="272" t="s">
        <v>940</v>
      </c>
    </row>
    <row r="89" spans="2:37" s="263" customFormat="1" ht="409.5" x14ac:dyDescent="0.2">
      <c r="B89" s="266" t="s">
        <v>523</v>
      </c>
      <c r="C89" s="267" t="s">
        <v>524</v>
      </c>
      <c r="D89" s="266" t="s">
        <v>685</v>
      </c>
      <c r="E89" s="266" t="s">
        <v>687</v>
      </c>
      <c r="F89" s="268" t="s">
        <v>2024</v>
      </c>
      <c r="G89" s="266" t="s">
        <v>2025</v>
      </c>
      <c r="H89" s="266" t="s">
        <v>282</v>
      </c>
      <c r="I89" s="266" t="s">
        <v>199</v>
      </c>
      <c r="J89" s="266" t="s">
        <v>199</v>
      </c>
      <c r="K89" s="266" t="s">
        <v>199</v>
      </c>
      <c r="L89" s="266" t="s">
        <v>199</v>
      </c>
      <c r="M89" s="280" t="s">
        <v>941</v>
      </c>
      <c r="N89" s="280" t="s">
        <v>942</v>
      </c>
      <c r="O89" s="280" t="s">
        <v>943</v>
      </c>
      <c r="P89" s="280" t="s">
        <v>843</v>
      </c>
      <c r="Q89" s="280" t="s">
        <v>939</v>
      </c>
      <c r="R89" s="280" t="s">
        <v>282</v>
      </c>
      <c r="S89" s="290">
        <v>45323</v>
      </c>
      <c r="T89" s="290">
        <v>45626</v>
      </c>
      <c r="U89" s="280" t="s">
        <v>84</v>
      </c>
      <c r="V89" s="275">
        <v>90069132.609999999</v>
      </c>
      <c r="W89" s="280" t="s">
        <v>2020</v>
      </c>
      <c r="X89" s="266" t="s">
        <v>376</v>
      </c>
      <c r="Y89" s="266" t="s">
        <v>233</v>
      </c>
      <c r="Z89" s="266" t="s">
        <v>402</v>
      </c>
      <c r="AA89" s="266" t="s">
        <v>199</v>
      </c>
      <c r="AB89" s="266" t="s">
        <v>199</v>
      </c>
      <c r="AC89" s="268" t="s">
        <v>366</v>
      </c>
      <c r="AD89" s="266" t="s">
        <v>249</v>
      </c>
      <c r="AE89" s="266" t="s">
        <v>199</v>
      </c>
      <c r="AF89" s="266" t="s">
        <v>199</v>
      </c>
      <c r="AG89" s="266" t="s">
        <v>199</v>
      </c>
      <c r="AH89" s="266" t="s">
        <v>199</v>
      </c>
      <c r="AI89" s="266" t="s">
        <v>404</v>
      </c>
      <c r="AJ89" s="266" t="s">
        <v>706</v>
      </c>
      <c r="AK89" s="272" t="s">
        <v>262</v>
      </c>
    </row>
    <row r="90" spans="2:37" s="263" customFormat="1" ht="409.5" x14ac:dyDescent="0.2">
      <c r="B90" s="266" t="s">
        <v>523</v>
      </c>
      <c r="C90" s="267" t="s">
        <v>524</v>
      </c>
      <c r="D90" s="266" t="s">
        <v>685</v>
      </c>
      <c r="E90" s="266" t="s">
        <v>687</v>
      </c>
      <c r="F90" s="268" t="s">
        <v>2024</v>
      </c>
      <c r="G90" s="266" t="s">
        <v>2025</v>
      </c>
      <c r="H90" s="266" t="s">
        <v>282</v>
      </c>
      <c r="I90" s="266" t="s">
        <v>199</v>
      </c>
      <c r="J90" s="266" t="s">
        <v>199</v>
      </c>
      <c r="K90" s="266" t="s">
        <v>199</v>
      </c>
      <c r="L90" s="266" t="s">
        <v>199</v>
      </c>
      <c r="M90" s="280" t="s">
        <v>946</v>
      </c>
      <c r="N90" s="280" t="s">
        <v>947</v>
      </c>
      <c r="O90" s="280" t="s">
        <v>948</v>
      </c>
      <c r="P90" s="280" t="s">
        <v>843</v>
      </c>
      <c r="Q90" s="280" t="s">
        <v>939</v>
      </c>
      <c r="R90" s="280" t="s">
        <v>282</v>
      </c>
      <c r="S90" s="290">
        <v>45323</v>
      </c>
      <c r="T90" s="290">
        <v>45626</v>
      </c>
      <c r="U90" s="280" t="s">
        <v>84</v>
      </c>
      <c r="V90" s="275">
        <v>90069132.609999999</v>
      </c>
      <c r="W90" s="280" t="s">
        <v>2020</v>
      </c>
      <c r="X90" s="266" t="s">
        <v>376</v>
      </c>
      <c r="Y90" s="266" t="s">
        <v>233</v>
      </c>
      <c r="Z90" s="266" t="s">
        <v>402</v>
      </c>
      <c r="AA90" s="266" t="s">
        <v>199</v>
      </c>
      <c r="AB90" s="266" t="s">
        <v>199</v>
      </c>
      <c r="AC90" s="268" t="s">
        <v>366</v>
      </c>
      <c r="AD90" s="266" t="s">
        <v>249</v>
      </c>
      <c r="AE90" s="266" t="s">
        <v>199</v>
      </c>
      <c r="AF90" s="266" t="s">
        <v>199</v>
      </c>
      <c r="AG90" s="266" t="s">
        <v>199</v>
      </c>
      <c r="AH90" s="266" t="s">
        <v>199</v>
      </c>
      <c r="AI90" s="266" t="s">
        <v>404</v>
      </c>
      <c r="AJ90" s="266" t="s">
        <v>706</v>
      </c>
      <c r="AK90" s="272" t="s">
        <v>262</v>
      </c>
    </row>
    <row r="91" spans="2:37" s="263" customFormat="1" ht="409.5" x14ac:dyDescent="0.2">
      <c r="B91" s="266" t="s">
        <v>523</v>
      </c>
      <c r="C91" s="267" t="s">
        <v>524</v>
      </c>
      <c r="D91" s="266" t="s">
        <v>685</v>
      </c>
      <c r="E91" s="266" t="s">
        <v>687</v>
      </c>
      <c r="F91" s="268" t="s">
        <v>2024</v>
      </c>
      <c r="G91" s="266" t="s">
        <v>2025</v>
      </c>
      <c r="H91" s="266" t="s">
        <v>282</v>
      </c>
      <c r="I91" s="266" t="s">
        <v>199</v>
      </c>
      <c r="J91" s="266" t="s">
        <v>199</v>
      </c>
      <c r="K91" s="266" t="s">
        <v>199</v>
      </c>
      <c r="L91" s="266" t="s">
        <v>199</v>
      </c>
      <c r="M91" s="280" t="s">
        <v>944</v>
      </c>
      <c r="N91" s="280" t="s">
        <v>1943</v>
      </c>
      <c r="O91" s="280" t="s">
        <v>945</v>
      </c>
      <c r="P91" s="280" t="s">
        <v>843</v>
      </c>
      <c r="Q91" s="280" t="s">
        <v>939</v>
      </c>
      <c r="R91" s="280" t="s">
        <v>282</v>
      </c>
      <c r="S91" s="290">
        <v>45323</v>
      </c>
      <c r="T91" s="290">
        <v>45626</v>
      </c>
      <c r="U91" s="280" t="s">
        <v>99</v>
      </c>
      <c r="V91" s="275">
        <v>90069132.609999999</v>
      </c>
      <c r="W91" s="280" t="s">
        <v>2020</v>
      </c>
      <c r="X91" s="266" t="s">
        <v>376</v>
      </c>
      <c r="Y91" s="266" t="s">
        <v>233</v>
      </c>
      <c r="Z91" s="266" t="s">
        <v>402</v>
      </c>
      <c r="AA91" s="266" t="s">
        <v>199</v>
      </c>
      <c r="AB91" s="266" t="s">
        <v>199</v>
      </c>
      <c r="AC91" s="268" t="s">
        <v>366</v>
      </c>
      <c r="AD91" s="266" t="s">
        <v>249</v>
      </c>
      <c r="AE91" s="266" t="s">
        <v>199</v>
      </c>
      <c r="AF91" s="266" t="s">
        <v>199</v>
      </c>
      <c r="AG91" s="266" t="s">
        <v>199</v>
      </c>
      <c r="AH91" s="266" t="s">
        <v>199</v>
      </c>
      <c r="AI91" s="266" t="s">
        <v>404</v>
      </c>
      <c r="AJ91" s="266" t="s">
        <v>706</v>
      </c>
      <c r="AK91" s="272" t="s">
        <v>502</v>
      </c>
    </row>
    <row r="92" spans="2:37" s="263" customFormat="1" ht="409.5" x14ac:dyDescent="0.2">
      <c r="B92" s="266" t="s">
        <v>523</v>
      </c>
      <c r="C92" s="267" t="s">
        <v>524</v>
      </c>
      <c r="D92" s="266" t="s">
        <v>685</v>
      </c>
      <c r="E92" s="266" t="s">
        <v>687</v>
      </c>
      <c r="F92" s="268" t="s">
        <v>2024</v>
      </c>
      <c r="G92" s="266" t="s">
        <v>2025</v>
      </c>
      <c r="H92" s="266" t="s">
        <v>282</v>
      </c>
      <c r="I92" s="266" t="s">
        <v>199</v>
      </c>
      <c r="J92" s="266" t="s">
        <v>199</v>
      </c>
      <c r="K92" s="266" t="s">
        <v>199</v>
      </c>
      <c r="L92" s="266" t="s">
        <v>199</v>
      </c>
      <c r="M92" s="280" t="s">
        <v>2077</v>
      </c>
      <c r="N92" s="280" t="s">
        <v>953</v>
      </c>
      <c r="O92" s="280" t="s">
        <v>954</v>
      </c>
      <c r="P92" s="280" t="s">
        <v>843</v>
      </c>
      <c r="Q92" s="280" t="s">
        <v>951</v>
      </c>
      <c r="R92" s="280" t="s">
        <v>282</v>
      </c>
      <c r="S92" s="290">
        <v>45323</v>
      </c>
      <c r="T92" s="290">
        <v>45626</v>
      </c>
      <c r="U92" s="280" t="s">
        <v>952</v>
      </c>
      <c r="V92" s="275">
        <v>90069132.609999999</v>
      </c>
      <c r="W92" s="280" t="s">
        <v>2020</v>
      </c>
      <c r="X92" s="266" t="s">
        <v>376</v>
      </c>
      <c r="Y92" s="266" t="s">
        <v>233</v>
      </c>
      <c r="Z92" s="266" t="s">
        <v>402</v>
      </c>
      <c r="AA92" s="266" t="s">
        <v>199</v>
      </c>
      <c r="AB92" s="266" t="s">
        <v>199</v>
      </c>
      <c r="AC92" s="268" t="s">
        <v>366</v>
      </c>
      <c r="AD92" s="266" t="s">
        <v>249</v>
      </c>
      <c r="AE92" s="266" t="s">
        <v>199</v>
      </c>
      <c r="AF92" s="266" t="s">
        <v>199</v>
      </c>
      <c r="AG92" s="266" t="s">
        <v>199</v>
      </c>
      <c r="AH92" s="266" t="s">
        <v>199</v>
      </c>
      <c r="AI92" s="266" t="s">
        <v>404</v>
      </c>
      <c r="AJ92" s="266" t="s">
        <v>706</v>
      </c>
      <c r="AK92" s="272" t="s">
        <v>262</v>
      </c>
    </row>
    <row r="93" spans="2:37" s="263" customFormat="1" ht="409.5" x14ac:dyDescent="0.2">
      <c r="B93" s="266" t="s">
        <v>523</v>
      </c>
      <c r="C93" s="267" t="s">
        <v>524</v>
      </c>
      <c r="D93" s="266" t="s">
        <v>685</v>
      </c>
      <c r="E93" s="266" t="s">
        <v>687</v>
      </c>
      <c r="F93" s="268" t="s">
        <v>2024</v>
      </c>
      <c r="G93" s="266" t="s">
        <v>2025</v>
      </c>
      <c r="H93" s="266" t="s">
        <v>282</v>
      </c>
      <c r="I93" s="266" t="s">
        <v>199</v>
      </c>
      <c r="J93" s="266" t="s">
        <v>199</v>
      </c>
      <c r="K93" s="266" t="s">
        <v>199</v>
      </c>
      <c r="L93" s="266" t="s">
        <v>199</v>
      </c>
      <c r="M93" s="280" t="s">
        <v>2078</v>
      </c>
      <c r="N93" s="280" t="s">
        <v>955</v>
      </c>
      <c r="O93" s="280" t="s">
        <v>956</v>
      </c>
      <c r="P93" s="280" t="s">
        <v>843</v>
      </c>
      <c r="Q93" s="280" t="s">
        <v>951</v>
      </c>
      <c r="R93" s="280" t="s">
        <v>282</v>
      </c>
      <c r="S93" s="290">
        <v>45323</v>
      </c>
      <c r="T93" s="290">
        <v>45626</v>
      </c>
      <c r="U93" s="280" t="s">
        <v>84</v>
      </c>
      <c r="V93" s="275">
        <v>90069132.609999999</v>
      </c>
      <c r="W93" s="280" t="s">
        <v>2020</v>
      </c>
      <c r="X93" s="266" t="s">
        <v>376</v>
      </c>
      <c r="Y93" s="266" t="s">
        <v>233</v>
      </c>
      <c r="Z93" s="266" t="s">
        <v>402</v>
      </c>
      <c r="AA93" s="266" t="s">
        <v>199</v>
      </c>
      <c r="AB93" s="266" t="s">
        <v>199</v>
      </c>
      <c r="AC93" s="268" t="s">
        <v>366</v>
      </c>
      <c r="AD93" s="266" t="s">
        <v>249</v>
      </c>
      <c r="AE93" s="266" t="s">
        <v>199</v>
      </c>
      <c r="AF93" s="266" t="s">
        <v>199</v>
      </c>
      <c r="AG93" s="266" t="s">
        <v>199</v>
      </c>
      <c r="AH93" s="266" t="s">
        <v>199</v>
      </c>
      <c r="AI93" s="266" t="s">
        <v>404</v>
      </c>
      <c r="AJ93" s="266" t="s">
        <v>706</v>
      </c>
      <c r="AK93" s="272" t="s">
        <v>262</v>
      </c>
    </row>
    <row r="94" spans="2:37" s="263" customFormat="1" ht="409.5" x14ac:dyDescent="0.2">
      <c r="B94" s="266" t="s">
        <v>523</v>
      </c>
      <c r="C94" s="267" t="s">
        <v>524</v>
      </c>
      <c r="D94" s="266" t="s">
        <v>685</v>
      </c>
      <c r="E94" s="266" t="s">
        <v>687</v>
      </c>
      <c r="F94" s="268" t="s">
        <v>2024</v>
      </c>
      <c r="G94" s="266" t="s">
        <v>2025</v>
      </c>
      <c r="H94" s="266" t="s">
        <v>282</v>
      </c>
      <c r="I94" s="266" t="s">
        <v>199</v>
      </c>
      <c r="J94" s="266" t="s">
        <v>199</v>
      </c>
      <c r="K94" s="266" t="s">
        <v>199</v>
      </c>
      <c r="L94" s="266" t="s">
        <v>199</v>
      </c>
      <c r="M94" s="280" t="s">
        <v>2076</v>
      </c>
      <c r="N94" s="280" t="s">
        <v>949</v>
      </c>
      <c r="O94" s="280" t="s">
        <v>950</v>
      </c>
      <c r="P94" s="280" t="s">
        <v>843</v>
      </c>
      <c r="Q94" s="280" t="s">
        <v>951</v>
      </c>
      <c r="R94" s="280" t="s">
        <v>282</v>
      </c>
      <c r="S94" s="290">
        <v>45323</v>
      </c>
      <c r="T94" s="290">
        <v>45626</v>
      </c>
      <c r="U94" s="280" t="s">
        <v>952</v>
      </c>
      <c r="V94" s="275">
        <v>90069132.609999999</v>
      </c>
      <c r="W94" s="280" t="s">
        <v>2020</v>
      </c>
      <c r="X94" s="266" t="s">
        <v>376</v>
      </c>
      <c r="Y94" s="266" t="s">
        <v>233</v>
      </c>
      <c r="Z94" s="266" t="s">
        <v>402</v>
      </c>
      <c r="AA94" s="266" t="s">
        <v>199</v>
      </c>
      <c r="AB94" s="266" t="s">
        <v>199</v>
      </c>
      <c r="AC94" s="268" t="s">
        <v>366</v>
      </c>
      <c r="AD94" s="266" t="s">
        <v>249</v>
      </c>
      <c r="AE94" s="266" t="s">
        <v>199</v>
      </c>
      <c r="AF94" s="266" t="s">
        <v>199</v>
      </c>
      <c r="AG94" s="266" t="s">
        <v>199</v>
      </c>
      <c r="AH94" s="266" t="s">
        <v>199</v>
      </c>
      <c r="AI94" s="266" t="s">
        <v>404</v>
      </c>
      <c r="AJ94" s="266" t="s">
        <v>706</v>
      </c>
      <c r="AK94" s="272" t="s">
        <v>262</v>
      </c>
    </row>
    <row r="95" spans="2:37" s="263" customFormat="1" ht="99.75" x14ac:dyDescent="0.2">
      <c r="B95" s="266" t="s">
        <v>455</v>
      </c>
      <c r="C95" s="267" t="s">
        <v>456</v>
      </c>
      <c r="D95" s="266" t="s">
        <v>457</v>
      </c>
      <c r="E95" s="266" t="s">
        <v>459</v>
      </c>
      <c r="F95" s="266" t="s">
        <v>2071</v>
      </c>
      <c r="G95" s="268" t="s">
        <v>1979</v>
      </c>
      <c r="H95" s="266" t="s">
        <v>460</v>
      </c>
      <c r="I95" s="266" t="s">
        <v>199</v>
      </c>
      <c r="J95" s="266" t="s">
        <v>199</v>
      </c>
      <c r="K95" s="266" t="s">
        <v>199</v>
      </c>
      <c r="L95" s="266" t="s">
        <v>199</v>
      </c>
      <c r="M95" s="266" t="s">
        <v>470</v>
      </c>
      <c r="N95" s="266" t="s">
        <v>471</v>
      </c>
      <c r="O95" s="272" t="s">
        <v>472</v>
      </c>
      <c r="P95" s="266" t="s">
        <v>2128</v>
      </c>
      <c r="Q95" s="266" t="s">
        <v>474</v>
      </c>
      <c r="R95" s="266" t="s">
        <v>133</v>
      </c>
      <c r="S95" s="269">
        <v>45292</v>
      </c>
      <c r="T95" s="269">
        <v>45641</v>
      </c>
      <c r="U95" s="269" t="s">
        <v>133</v>
      </c>
      <c r="V95" s="271">
        <v>188014344</v>
      </c>
      <c r="W95" s="272" t="s">
        <v>475</v>
      </c>
      <c r="X95" s="266" t="s">
        <v>465</v>
      </c>
      <c r="Y95" s="266" t="s">
        <v>425</v>
      </c>
      <c r="Z95" s="272" t="s">
        <v>199</v>
      </c>
      <c r="AA95" s="266" t="s">
        <v>199</v>
      </c>
      <c r="AB95" s="266" t="s">
        <v>199</v>
      </c>
      <c r="AC95" s="266" t="s">
        <v>209</v>
      </c>
      <c r="AD95" s="266" t="s">
        <v>249</v>
      </c>
      <c r="AE95" s="266" t="s">
        <v>199</v>
      </c>
      <c r="AF95" s="266" t="s">
        <v>199</v>
      </c>
      <c r="AG95" s="266" t="s">
        <v>199</v>
      </c>
      <c r="AH95" s="266" t="s">
        <v>199</v>
      </c>
      <c r="AI95" s="266" t="s">
        <v>199</v>
      </c>
      <c r="AJ95" s="266" t="s">
        <v>199</v>
      </c>
      <c r="AK95" s="266" t="s">
        <v>476</v>
      </c>
    </row>
    <row r="96" spans="2:37" s="263" customFormat="1" ht="409.5" x14ac:dyDescent="0.2">
      <c r="B96" s="266" t="s">
        <v>455</v>
      </c>
      <c r="C96" s="267" t="s">
        <v>873</v>
      </c>
      <c r="D96" s="266" t="s">
        <v>1253</v>
      </c>
      <c r="E96" s="266" t="s">
        <v>1392</v>
      </c>
      <c r="F96" s="287" t="s">
        <v>2087</v>
      </c>
      <c r="G96" s="266" t="s">
        <v>2000</v>
      </c>
      <c r="H96" s="266" t="s">
        <v>1155</v>
      </c>
      <c r="I96" s="266" t="s">
        <v>199</v>
      </c>
      <c r="J96" s="266" t="s">
        <v>199</v>
      </c>
      <c r="K96" s="266" t="s">
        <v>199</v>
      </c>
      <c r="L96" s="266" t="s">
        <v>199</v>
      </c>
      <c r="M96" s="280" t="s">
        <v>1401</v>
      </c>
      <c r="N96" s="280" t="s">
        <v>1402</v>
      </c>
      <c r="O96" s="280" t="s">
        <v>1403</v>
      </c>
      <c r="P96" s="280" t="s">
        <v>843</v>
      </c>
      <c r="Q96" s="302" t="s">
        <v>969</v>
      </c>
      <c r="R96" s="280" t="s">
        <v>282</v>
      </c>
      <c r="S96" s="290">
        <v>45323</v>
      </c>
      <c r="T96" s="290">
        <v>45626</v>
      </c>
      <c r="U96" s="280" t="s">
        <v>519</v>
      </c>
      <c r="V96" s="275">
        <v>90069132.609999999</v>
      </c>
      <c r="W96" s="280" t="s">
        <v>2020</v>
      </c>
      <c r="X96" s="266" t="s">
        <v>233</v>
      </c>
      <c r="Y96" s="266" t="s">
        <v>357</v>
      </c>
      <c r="Z96" s="266" t="s">
        <v>852</v>
      </c>
      <c r="AA96" s="266" t="s">
        <v>199</v>
      </c>
      <c r="AB96" s="266" t="s">
        <v>199</v>
      </c>
      <c r="AC96" s="268" t="s">
        <v>209</v>
      </c>
      <c r="AD96" s="266" t="s">
        <v>249</v>
      </c>
      <c r="AE96" s="266" t="s">
        <v>199</v>
      </c>
      <c r="AF96" s="266" t="s">
        <v>199</v>
      </c>
      <c r="AG96" s="266" t="s">
        <v>199</v>
      </c>
      <c r="AH96" s="266" t="s">
        <v>199</v>
      </c>
      <c r="AI96" s="266" t="s">
        <v>199</v>
      </c>
      <c r="AJ96" s="266" t="s">
        <v>199</v>
      </c>
      <c r="AK96" s="272" t="s">
        <v>536</v>
      </c>
    </row>
    <row r="97" spans="2:37" s="263" customFormat="1" ht="128.25" x14ac:dyDescent="0.2">
      <c r="B97" s="266" t="s">
        <v>193</v>
      </c>
      <c r="C97" s="267" t="s">
        <v>1678</v>
      </c>
      <c r="D97" s="266" t="s">
        <v>1446</v>
      </c>
      <c r="E97" s="266" t="s">
        <v>1448</v>
      </c>
      <c r="F97" s="266" t="s">
        <v>2089</v>
      </c>
      <c r="G97" s="266" t="s">
        <v>2000</v>
      </c>
      <c r="H97" s="266" t="s">
        <v>1197</v>
      </c>
      <c r="I97" s="266" t="s">
        <v>1449</v>
      </c>
      <c r="J97" s="266" t="s">
        <v>199</v>
      </c>
      <c r="K97" s="266" t="s">
        <v>199</v>
      </c>
      <c r="L97" s="266" t="s">
        <v>199</v>
      </c>
      <c r="M97" s="266" t="s">
        <v>1450</v>
      </c>
      <c r="N97" s="266" t="s">
        <v>1451</v>
      </c>
      <c r="O97" s="272" t="s">
        <v>1452</v>
      </c>
      <c r="P97" s="266" t="s">
        <v>1437</v>
      </c>
      <c r="Q97" s="266" t="s">
        <v>1453</v>
      </c>
      <c r="R97" s="277" t="s">
        <v>99</v>
      </c>
      <c r="S97" s="269">
        <v>45301</v>
      </c>
      <c r="T97" s="269">
        <v>45332</v>
      </c>
      <c r="U97" s="269" t="s">
        <v>0</v>
      </c>
      <c r="V97" s="115">
        <v>0</v>
      </c>
      <c r="W97" s="272" t="s">
        <v>206</v>
      </c>
      <c r="X97" s="266" t="s">
        <v>248</v>
      </c>
      <c r="Y97" s="266" t="s">
        <v>199</v>
      </c>
      <c r="Z97" s="266" t="s">
        <v>199</v>
      </c>
      <c r="AA97" s="266" t="s">
        <v>199</v>
      </c>
      <c r="AB97" s="266" t="s">
        <v>199</v>
      </c>
      <c r="AC97" s="266" t="s">
        <v>419</v>
      </c>
      <c r="AD97" s="266" t="s">
        <v>492</v>
      </c>
      <c r="AE97" s="266" t="s">
        <v>199</v>
      </c>
      <c r="AF97" s="266" t="s">
        <v>199</v>
      </c>
      <c r="AG97" s="266" t="s">
        <v>199</v>
      </c>
      <c r="AH97" s="266" t="s">
        <v>199</v>
      </c>
      <c r="AI97" s="266" t="s">
        <v>199</v>
      </c>
      <c r="AJ97" s="266" t="s">
        <v>199</v>
      </c>
      <c r="AK97" s="266" t="s">
        <v>502</v>
      </c>
    </row>
    <row r="98" spans="2:37" s="263" customFormat="1" ht="171" x14ac:dyDescent="0.2">
      <c r="B98" s="266" t="s">
        <v>455</v>
      </c>
      <c r="C98" s="267" t="s">
        <v>873</v>
      </c>
      <c r="D98" s="266" t="s">
        <v>1310</v>
      </c>
      <c r="E98" s="266" t="s">
        <v>1275</v>
      </c>
      <c r="F98" s="266" t="s">
        <v>1310</v>
      </c>
      <c r="G98" s="266" t="s">
        <v>2041</v>
      </c>
      <c r="H98" s="266" t="s">
        <v>1197</v>
      </c>
      <c r="I98" s="266" t="s">
        <v>878</v>
      </c>
      <c r="J98" s="266" t="s">
        <v>199</v>
      </c>
      <c r="K98" s="266" t="s">
        <v>199</v>
      </c>
      <c r="L98" s="266" t="s">
        <v>199</v>
      </c>
      <c r="M98" s="266" t="s">
        <v>1312</v>
      </c>
      <c r="N98" s="266" t="s">
        <v>1312</v>
      </c>
      <c r="O98" s="266" t="s">
        <v>1313</v>
      </c>
      <c r="P98" s="266" t="s">
        <v>1314</v>
      </c>
      <c r="Q98" s="266"/>
      <c r="R98" s="277" t="s">
        <v>99</v>
      </c>
      <c r="S98" s="269">
        <v>45306</v>
      </c>
      <c r="T98" s="269">
        <v>45380</v>
      </c>
      <c r="U98" s="269" t="s">
        <v>519</v>
      </c>
      <c r="V98" s="115">
        <v>0</v>
      </c>
      <c r="W98" s="272" t="s">
        <v>206</v>
      </c>
      <c r="X98" s="266" t="s">
        <v>357</v>
      </c>
      <c r="Y98" s="266" t="s">
        <v>207</v>
      </c>
      <c r="Z98" s="277" t="s">
        <v>199</v>
      </c>
      <c r="AA98" s="277" t="s">
        <v>199</v>
      </c>
      <c r="AB98" s="277" t="s">
        <v>199</v>
      </c>
      <c r="AC98" s="266" t="s">
        <v>419</v>
      </c>
      <c r="AD98" s="266" t="s">
        <v>199</v>
      </c>
      <c r="AE98" s="266" t="s">
        <v>199</v>
      </c>
      <c r="AF98" s="266" t="s">
        <v>199</v>
      </c>
      <c r="AG98" s="266" t="s">
        <v>199</v>
      </c>
      <c r="AH98" s="266" t="s">
        <v>199</v>
      </c>
      <c r="AI98" s="266" t="s">
        <v>199</v>
      </c>
      <c r="AJ98" s="266" t="s">
        <v>199</v>
      </c>
      <c r="AK98" s="266" t="s">
        <v>502</v>
      </c>
    </row>
    <row r="99" spans="2:37" s="263" customFormat="1" ht="171" x14ac:dyDescent="0.2">
      <c r="B99" s="266" t="s">
        <v>455</v>
      </c>
      <c r="C99" s="267" t="s">
        <v>873</v>
      </c>
      <c r="D99" s="266" t="s">
        <v>1053</v>
      </c>
      <c r="E99" s="266" t="s">
        <v>1055</v>
      </c>
      <c r="F99" s="266" t="s">
        <v>2081</v>
      </c>
      <c r="G99" s="266" t="s">
        <v>2028</v>
      </c>
      <c r="H99" s="266" t="s">
        <v>765</v>
      </c>
      <c r="I99" s="266" t="s">
        <v>877</v>
      </c>
      <c r="J99" s="266" t="s">
        <v>878</v>
      </c>
      <c r="K99" s="266" t="s">
        <v>199</v>
      </c>
      <c r="L99" s="266" t="s">
        <v>199</v>
      </c>
      <c r="M99" s="266" t="s">
        <v>1056</v>
      </c>
      <c r="N99" s="266" t="s">
        <v>1057</v>
      </c>
      <c r="O99" s="272" t="s">
        <v>1058</v>
      </c>
      <c r="P99" s="303" t="s">
        <v>775</v>
      </c>
      <c r="Q99" s="303" t="s">
        <v>776</v>
      </c>
      <c r="R99" s="266" t="s">
        <v>199</v>
      </c>
      <c r="S99" s="304">
        <v>45323</v>
      </c>
      <c r="T99" s="304">
        <v>45443</v>
      </c>
      <c r="U99" s="269" t="s">
        <v>199</v>
      </c>
      <c r="V99" s="271">
        <v>0</v>
      </c>
      <c r="W99" s="272" t="s">
        <v>206</v>
      </c>
      <c r="X99" s="266" t="s">
        <v>402</v>
      </c>
      <c r="Y99" s="266" t="s">
        <v>208</v>
      </c>
      <c r="Z99" s="266" t="s">
        <v>207</v>
      </c>
      <c r="AA99" s="266" t="s">
        <v>199</v>
      </c>
      <c r="AB99" s="266" t="s">
        <v>199</v>
      </c>
      <c r="AC99" s="266" t="s">
        <v>366</v>
      </c>
      <c r="AD99" s="266" t="s">
        <v>199</v>
      </c>
      <c r="AE99" s="266" t="s">
        <v>199</v>
      </c>
      <c r="AF99" s="266" t="s">
        <v>199</v>
      </c>
      <c r="AG99" s="266" t="s">
        <v>199</v>
      </c>
      <c r="AH99" s="266" t="s">
        <v>199</v>
      </c>
      <c r="AI99" s="266" t="s">
        <v>404</v>
      </c>
      <c r="AJ99" s="266" t="s">
        <v>706</v>
      </c>
      <c r="AK99" s="266" t="s">
        <v>778</v>
      </c>
    </row>
    <row r="100" spans="2:37" s="263" customFormat="1" ht="142.5" x14ac:dyDescent="0.2">
      <c r="B100" s="266" t="s">
        <v>455</v>
      </c>
      <c r="C100" s="267" t="s">
        <v>873</v>
      </c>
      <c r="D100" s="266" t="s">
        <v>1253</v>
      </c>
      <c r="E100" s="266" t="s">
        <v>1404</v>
      </c>
      <c r="F100" s="287" t="s">
        <v>2088</v>
      </c>
      <c r="G100" s="266" t="s">
        <v>2000</v>
      </c>
      <c r="H100" s="266" t="s">
        <v>1197</v>
      </c>
      <c r="I100" s="266" t="s">
        <v>877</v>
      </c>
      <c r="J100" s="266" t="s">
        <v>199</v>
      </c>
      <c r="K100" s="266" t="s">
        <v>199</v>
      </c>
      <c r="L100" s="266" t="s">
        <v>199</v>
      </c>
      <c r="M100" s="266" t="s">
        <v>1409</v>
      </c>
      <c r="N100" s="266" t="s">
        <v>1410</v>
      </c>
      <c r="O100" s="272" t="s">
        <v>1411</v>
      </c>
      <c r="P100" s="266" t="s">
        <v>1314</v>
      </c>
      <c r="Q100" s="266"/>
      <c r="R100" s="277" t="s">
        <v>99</v>
      </c>
      <c r="S100" s="269">
        <v>45306</v>
      </c>
      <c r="T100" s="269">
        <v>45534</v>
      </c>
      <c r="U100" s="269" t="s">
        <v>519</v>
      </c>
      <c r="V100" s="115">
        <v>0</v>
      </c>
      <c r="W100" s="272" t="s">
        <v>206</v>
      </c>
      <c r="X100" s="266" t="s">
        <v>357</v>
      </c>
      <c r="Y100" s="266" t="s">
        <v>199</v>
      </c>
      <c r="Z100" s="266" t="s">
        <v>199</v>
      </c>
      <c r="AA100" s="266" t="s">
        <v>199</v>
      </c>
      <c r="AB100" s="266" t="s">
        <v>199</v>
      </c>
      <c r="AC100" s="266" t="s">
        <v>419</v>
      </c>
      <c r="AD100" s="266" t="s">
        <v>199</v>
      </c>
      <c r="AE100" s="266" t="s">
        <v>199</v>
      </c>
      <c r="AF100" s="266" t="s">
        <v>199</v>
      </c>
      <c r="AG100" s="266" t="s">
        <v>199</v>
      </c>
      <c r="AH100" s="266" t="s">
        <v>199</v>
      </c>
      <c r="AI100" s="266" t="s">
        <v>199</v>
      </c>
      <c r="AJ100" s="266" t="s">
        <v>199</v>
      </c>
      <c r="AK100" s="266" t="s">
        <v>502</v>
      </c>
    </row>
    <row r="101" spans="2:37" s="263" customFormat="1" ht="99.75" x14ac:dyDescent="0.2">
      <c r="B101" s="266" t="s">
        <v>455</v>
      </c>
      <c r="C101" s="267" t="s">
        <v>456</v>
      </c>
      <c r="D101" s="266" t="s">
        <v>616</v>
      </c>
      <c r="E101" s="266" t="s">
        <v>607</v>
      </c>
      <c r="F101" s="266" t="s">
        <v>2073</v>
      </c>
      <c r="G101" s="266" t="s">
        <v>1990</v>
      </c>
      <c r="H101" s="266" t="s">
        <v>561</v>
      </c>
      <c r="I101" s="266" t="s">
        <v>199</v>
      </c>
      <c r="J101" s="266" t="s">
        <v>199</v>
      </c>
      <c r="K101" s="266" t="s">
        <v>199</v>
      </c>
      <c r="L101" s="266" t="s">
        <v>199</v>
      </c>
      <c r="M101" s="266" t="s">
        <v>623</v>
      </c>
      <c r="N101" s="266" t="s">
        <v>624</v>
      </c>
      <c r="O101" s="272" t="s">
        <v>625</v>
      </c>
      <c r="P101" s="266" t="s">
        <v>620</v>
      </c>
      <c r="Q101" s="266" t="s">
        <v>621</v>
      </c>
      <c r="R101" s="266" t="s">
        <v>0</v>
      </c>
      <c r="S101" s="278">
        <v>45474</v>
      </c>
      <c r="T101" s="278">
        <v>45641</v>
      </c>
      <c r="U101" s="278" t="s">
        <v>519</v>
      </c>
      <c r="V101" s="275">
        <v>0</v>
      </c>
      <c r="W101" s="272" t="s">
        <v>206</v>
      </c>
      <c r="X101" s="266" t="s">
        <v>207</v>
      </c>
      <c r="Y101" s="266" t="s">
        <v>480</v>
      </c>
      <c r="Z101" s="266" t="s">
        <v>208</v>
      </c>
      <c r="AA101" s="266" t="s">
        <v>199</v>
      </c>
      <c r="AB101" s="266" t="s">
        <v>199</v>
      </c>
      <c r="AC101" s="266" t="s">
        <v>2124</v>
      </c>
      <c r="AD101" s="266" t="s">
        <v>199</v>
      </c>
      <c r="AE101" s="266" t="s">
        <v>199</v>
      </c>
      <c r="AF101" s="266" t="s">
        <v>199</v>
      </c>
      <c r="AG101" s="266" t="s">
        <v>199</v>
      </c>
      <c r="AH101" s="266" t="s">
        <v>199</v>
      </c>
      <c r="AI101" s="266" t="s">
        <v>199</v>
      </c>
      <c r="AJ101" s="266" t="s">
        <v>199</v>
      </c>
      <c r="AK101" s="266" t="s">
        <v>622</v>
      </c>
    </row>
    <row r="102" spans="2:37" s="263" customFormat="1" ht="171" x14ac:dyDescent="0.2">
      <c r="B102" s="266" t="s">
        <v>455</v>
      </c>
      <c r="C102" s="267" t="s">
        <v>873</v>
      </c>
      <c r="D102" s="266" t="s">
        <v>1310</v>
      </c>
      <c r="E102" s="266" t="s">
        <v>1424</v>
      </c>
      <c r="F102" s="266" t="s">
        <v>1310</v>
      </c>
      <c r="G102" s="266" t="s">
        <v>1990</v>
      </c>
      <c r="H102" s="266" t="s">
        <v>1197</v>
      </c>
      <c r="I102" s="266" t="s">
        <v>878</v>
      </c>
      <c r="J102" s="266" t="s">
        <v>199</v>
      </c>
      <c r="K102" s="266" t="s">
        <v>199</v>
      </c>
      <c r="L102" s="266" t="s">
        <v>199</v>
      </c>
      <c r="M102" s="266" t="s">
        <v>1425</v>
      </c>
      <c r="N102" s="266" t="s">
        <v>1426</v>
      </c>
      <c r="O102" s="266" t="s">
        <v>1424</v>
      </c>
      <c r="P102" s="266" t="s">
        <v>1314</v>
      </c>
      <c r="Q102" s="266"/>
      <c r="R102" s="277" t="s">
        <v>99</v>
      </c>
      <c r="S102" s="269">
        <v>45306</v>
      </c>
      <c r="T102" s="269">
        <v>45380</v>
      </c>
      <c r="U102" s="269" t="s">
        <v>519</v>
      </c>
      <c r="V102" s="115">
        <v>0</v>
      </c>
      <c r="W102" s="272" t="s">
        <v>206</v>
      </c>
      <c r="X102" s="266" t="s">
        <v>357</v>
      </c>
      <c r="Y102" s="266" t="s">
        <v>207</v>
      </c>
      <c r="Z102" s="266" t="s">
        <v>199</v>
      </c>
      <c r="AA102" s="266" t="s">
        <v>199</v>
      </c>
      <c r="AB102" s="277" t="s">
        <v>199</v>
      </c>
      <c r="AC102" s="266" t="s">
        <v>419</v>
      </c>
      <c r="AD102" s="266" t="s">
        <v>492</v>
      </c>
      <c r="AE102" s="266" t="s">
        <v>199</v>
      </c>
      <c r="AF102" s="266" t="s">
        <v>199</v>
      </c>
      <c r="AG102" s="266" t="s">
        <v>199</v>
      </c>
      <c r="AH102" s="266" t="s">
        <v>199</v>
      </c>
      <c r="AI102" s="266" t="s">
        <v>199</v>
      </c>
      <c r="AJ102" s="266" t="s">
        <v>199</v>
      </c>
      <c r="AK102" s="266" t="s">
        <v>502</v>
      </c>
    </row>
    <row r="103" spans="2:37" s="263" customFormat="1" ht="171" x14ac:dyDescent="0.2">
      <c r="B103" s="266" t="s">
        <v>455</v>
      </c>
      <c r="C103" s="267" t="s">
        <v>873</v>
      </c>
      <c r="D103" s="266" t="s">
        <v>1310</v>
      </c>
      <c r="E103" s="266" t="s">
        <v>1417</v>
      </c>
      <c r="F103" s="266" t="s">
        <v>1310</v>
      </c>
      <c r="G103" s="266" t="s">
        <v>1990</v>
      </c>
      <c r="H103" s="266" t="s">
        <v>1197</v>
      </c>
      <c r="I103" s="266" t="s">
        <v>878</v>
      </c>
      <c r="J103" s="266" t="s">
        <v>199</v>
      </c>
      <c r="K103" s="266" t="s">
        <v>199</v>
      </c>
      <c r="L103" s="266" t="s">
        <v>199</v>
      </c>
      <c r="M103" s="266" t="s">
        <v>1418</v>
      </c>
      <c r="N103" s="266" t="s">
        <v>1955</v>
      </c>
      <c r="O103" s="266" t="s">
        <v>1420</v>
      </c>
      <c r="P103" s="266" t="s">
        <v>1314</v>
      </c>
      <c r="Q103" s="266"/>
      <c r="R103" s="277" t="s">
        <v>99</v>
      </c>
      <c r="S103" s="269">
        <v>45306</v>
      </c>
      <c r="T103" s="269">
        <v>45380</v>
      </c>
      <c r="U103" s="269" t="s">
        <v>519</v>
      </c>
      <c r="V103" s="115">
        <v>0</v>
      </c>
      <c r="W103" s="272" t="s">
        <v>206</v>
      </c>
      <c r="X103" s="266" t="s">
        <v>207</v>
      </c>
      <c r="Y103" s="266" t="s">
        <v>357</v>
      </c>
      <c r="Z103" s="266" t="s">
        <v>199</v>
      </c>
      <c r="AA103" s="266" t="s">
        <v>199</v>
      </c>
      <c r="AB103" s="277" t="s">
        <v>199</v>
      </c>
      <c r="AC103" s="266" t="s">
        <v>419</v>
      </c>
      <c r="AD103" s="266" t="s">
        <v>199</v>
      </c>
      <c r="AE103" s="266" t="s">
        <v>199</v>
      </c>
      <c r="AF103" s="266" t="s">
        <v>199</v>
      </c>
      <c r="AG103" s="266" t="s">
        <v>199</v>
      </c>
      <c r="AH103" s="266" t="s">
        <v>199</v>
      </c>
      <c r="AI103" s="266" t="s">
        <v>199</v>
      </c>
      <c r="AJ103" s="266" t="s">
        <v>199</v>
      </c>
      <c r="AK103" s="266" t="s">
        <v>502</v>
      </c>
    </row>
    <row r="104" spans="2:37" s="263" customFormat="1" ht="142.5" x14ac:dyDescent="0.2">
      <c r="B104" s="287" t="s">
        <v>455</v>
      </c>
      <c r="C104" s="267" t="s">
        <v>456</v>
      </c>
      <c r="D104" s="287" t="s">
        <v>1152</v>
      </c>
      <c r="E104" s="287" t="s">
        <v>1154</v>
      </c>
      <c r="F104" s="287" t="s">
        <v>2085</v>
      </c>
      <c r="G104" s="287" t="s">
        <v>1980</v>
      </c>
      <c r="H104" s="277" t="s">
        <v>1155</v>
      </c>
      <c r="I104" s="287" t="s">
        <v>1156</v>
      </c>
      <c r="J104" s="277" t="s">
        <v>199</v>
      </c>
      <c r="K104" s="277" t="s">
        <v>199</v>
      </c>
      <c r="L104" s="277" t="s">
        <v>199</v>
      </c>
      <c r="M104" s="287" t="s">
        <v>1157</v>
      </c>
      <c r="N104" s="305" t="s">
        <v>1158</v>
      </c>
      <c r="O104" s="287" t="s">
        <v>1159</v>
      </c>
      <c r="P104" s="277" t="s">
        <v>1160</v>
      </c>
      <c r="Q104" s="277" t="s">
        <v>1161</v>
      </c>
      <c r="R104" s="277" t="s">
        <v>99</v>
      </c>
      <c r="S104" s="298">
        <v>45323</v>
      </c>
      <c r="T104" s="298">
        <v>45401</v>
      </c>
      <c r="U104" s="298" t="s">
        <v>519</v>
      </c>
      <c r="V104" s="257">
        <f>(3*20*2.6)*(12000000/30/8)</f>
        <v>7800000</v>
      </c>
      <c r="W104" s="259">
        <v>185</v>
      </c>
      <c r="X104" s="277" t="s">
        <v>208</v>
      </c>
      <c r="Y104" s="277" t="s">
        <v>207</v>
      </c>
      <c r="Z104" s="277" t="s">
        <v>376</v>
      </c>
      <c r="AA104" s="277" t="s">
        <v>199</v>
      </c>
      <c r="AB104" s="277" t="s">
        <v>199</v>
      </c>
      <c r="AC104" s="266" t="s">
        <v>492</v>
      </c>
      <c r="AD104" s="266" t="s">
        <v>249</v>
      </c>
      <c r="AE104" s="266" t="s">
        <v>199</v>
      </c>
      <c r="AF104" s="266" t="s">
        <v>199</v>
      </c>
      <c r="AG104" s="266" t="s">
        <v>199</v>
      </c>
      <c r="AH104" s="266" t="s">
        <v>199</v>
      </c>
      <c r="AI104" s="299" t="s">
        <v>199</v>
      </c>
      <c r="AJ104" s="299" t="s">
        <v>199</v>
      </c>
      <c r="AK104" s="287" t="s">
        <v>666</v>
      </c>
    </row>
    <row r="105" spans="2:37" s="263" customFormat="1" ht="171" x14ac:dyDescent="0.2">
      <c r="B105" s="266" t="s">
        <v>455</v>
      </c>
      <c r="C105" s="267" t="s">
        <v>873</v>
      </c>
      <c r="D105" s="266" t="s">
        <v>1310</v>
      </c>
      <c r="E105" s="266" t="s">
        <v>1275</v>
      </c>
      <c r="F105" s="266" t="s">
        <v>1310</v>
      </c>
      <c r="G105" s="266" t="s">
        <v>2042</v>
      </c>
      <c r="H105" s="266" t="s">
        <v>1197</v>
      </c>
      <c r="I105" s="266" t="s">
        <v>878</v>
      </c>
      <c r="J105" s="266" t="s">
        <v>199</v>
      </c>
      <c r="K105" s="266" t="s">
        <v>199</v>
      </c>
      <c r="L105" s="266" t="s">
        <v>199</v>
      </c>
      <c r="M105" s="266" t="s">
        <v>1315</v>
      </c>
      <c r="N105" s="266" t="s">
        <v>1316</v>
      </c>
      <c r="O105" s="266" t="s">
        <v>1317</v>
      </c>
      <c r="P105" s="266" t="s">
        <v>1314</v>
      </c>
      <c r="Q105" s="266"/>
      <c r="R105" s="277" t="s">
        <v>99</v>
      </c>
      <c r="S105" s="269">
        <v>45306</v>
      </c>
      <c r="T105" s="269">
        <v>45641</v>
      </c>
      <c r="U105" s="269" t="s">
        <v>519</v>
      </c>
      <c r="V105" s="115">
        <v>0</v>
      </c>
      <c r="W105" s="272" t="s">
        <v>206</v>
      </c>
      <c r="X105" s="266" t="s">
        <v>357</v>
      </c>
      <c r="Y105" s="266" t="s">
        <v>207</v>
      </c>
      <c r="Z105" s="277" t="s">
        <v>199</v>
      </c>
      <c r="AA105" s="277" t="s">
        <v>199</v>
      </c>
      <c r="AB105" s="277" t="s">
        <v>199</v>
      </c>
      <c r="AC105" s="266" t="s">
        <v>419</v>
      </c>
      <c r="AD105" s="266" t="s">
        <v>199</v>
      </c>
      <c r="AE105" s="266" t="s">
        <v>199</v>
      </c>
      <c r="AF105" s="266" t="s">
        <v>199</v>
      </c>
      <c r="AG105" s="266" t="s">
        <v>199</v>
      </c>
      <c r="AH105" s="266" t="s">
        <v>199</v>
      </c>
      <c r="AI105" s="266" t="s">
        <v>199</v>
      </c>
      <c r="AJ105" s="266" t="s">
        <v>199</v>
      </c>
      <c r="AK105" s="266" t="s">
        <v>502</v>
      </c>
    </row>
    <row r="106" spans="2:37" s="263" customFormat="1" ht="142.5" x14ac:dyDescent="0.2">
      <c r="B106" s="266" t="s">
        <v>455</v>
      </c>
      <c r="C106" s="267" t="s">
        <v>873</v>
      </c>
      <c r="D106" s="266" t="s">
        <v>1253</v>
      </c>
      <c r="E106" s="266" t="s">
        <v>1275</v>
      </c>
      <c r="F106" s="287" t="s">
        <v>2087</v>
      </c>
      <c r="G106" s="287" t="s">
        <v>2000</v>
      </c>
      <c r="H106" s="266" t="s">
        <v>1197</v>
      </c>
      <c r="I106" s="266" t="s">
        <v>877</v>
      </c>
      <c r="J106" s="266" t="s">
        <v>199</v>
      </c>
      <c r="K106" s="266" t="s">
        <v>199</v>
      </c>
      <c r="L106" s="266" t="s">
        <v>199</v>
      </c>
      <c r="M106" s="266" t="s">
        <v>1951</v>
      </c>
      <c r="N106" s="266" t="s">
        <v>1282</v>
      </c>
      <c r="O106" s="268" t="s">
        <v>1283</v>
      </c>
      <c r="P106" s="266" t="s">
        <v>817</v>
      </c>
      <c r="Q106" s="266" t="s">
        <v>1279</v>
      </c>
      <c r="R106" s="277" t="s">
        <v>99</v>
      </c>
      <c r="S106" s="269">
        <v>45319</v>
      </c>
      <c r="T106" s="269">
        <v>45350</v>
      </c>
      <c r="U106" s="257" t="s">
        <v>519</v>
      </c>
      <c r="V106" s="115">
        <f>(4.5*20*1)*(10000000/30/8)</f>
        <v>3750000</v>
      </c>
      <c r="W106" s="272">
        <v>189</v>
      </c>
      <c r="X106" s="266" t="s">
        <v>1280</v>
      </c>
      <c r="Y106" s="266" t="s">
        <v>356</v>
      </c>
      <c r="Z106" s="277" t="s">
        <v>199</v>
      </c>
      <c r="AA106" s="277" t="s">
        <v>199</v>
      </c>
      <c r="AB106" s="277" t="s">
        <v>199</v>
      </c>
      <c r="AC106" s="266" t="s">
        <v>209</v>
      </c>
      <c r="AD106" s="266" t="s">
        <v>249</v>
      </c>
      <c r="AE106" s="266" t="s">
        <v>199</v>
      </c>
      <c r="AF106" s="266" t="s">
        <v>199</v>
      </c>
      <c r="AG106" s="266" t="s">
        <v>199</v>
      </c>
      <c r="AH106" s="266" t="s">
        <v>199</v>
      </c>
      <c r="AI106" s="266" t="s">
        <v>199</v>
      </c>
      <c r="AJ106" s="266" t="s">
        <v>199</v>
      </c>
      <c r="AK106" s="266" t="s">
        <v>199</v>
      </c>
    </row>
    <row r="107" spans="2:37" s="263" customFormat="1" ht="171" x14ac:dyDescent="0.2">
      <c r="B107" s="266" t="s">
        <v>455</v>
      </c>
      <c r="C107" s="267" t="s">
        <v>873</v>
      </c>
      <c r="D107" s="266" t="s">
        <v>1053</v>
      </c>
      <c r="E107" s="266" t="s">
        <v>1055</v>
      </c>
      <c r="F107" s="266" t="s">
        <v>2081</v>
      </c>
      <c r="G107" s="266" t="s">
        <v>2028</v>
      </c>
      <c r="H107" s="266" t="s">
        <v>765</v>
      </c>
      <c r="I107" s="266" t="s">
        <v>877</v>
      </c>
      <c r="J107" s="266" t="s">
        <v>878</v>
      </c>
      <c r="K107" s="266" t="s">
        <v>199</v>
      </c>
      <c r="L107" s="266" t="s">
        <v>199</v>
      </c>
      <c r="M107" s="266" t="s">
        <v>1062</v>
      </c>
      <c r="N107" s="266" t="s">
        <v>1063</v>
      </c>
      <c r="O107" s="272" t="s">
        <v>1064</v>
      </c>
      <c r="P107" s="303" t="s">
        <v>775</v>
      </c>
      <c r="Q107" s="303" t="s">
        <v>776</v>
      </c>
      <c r="R107" s="266" t="s">
        <v>199</v>
      </c>
      <c r="S107" s="304">
        <v>45566</v>
      </c>
      <c r="T107" s="304">
        <v>45657</v>
      </c>
      <c r="U107" s="269" t="s">
        <v>199</v>
      </c>
      <c r="V107" s="271">
        <v>0</v>
      </c>
      <c r="W107" s="272" t="s">
        <v>206</v>
      </c>
      <c r="X107" s="266" t="s">
        <v>402</v>
      </c>
      <c r="Y107" s="266" t="s">
        <v>208</v>
      </c>
      <c r="Z107" s="266" t="s">
        <v>207</v>
      </c>
      <c r="AA107" s="266" t="s">
        <v>199</v>
      </c>
      <c r="AB107" s="266" t="s">
        <v>199</v>
      </c>
      <c r="AC107" s="266" t="s">
        <v>366</v>
      </c>
      <c r="AD107" s="266" t="s">
        <v>199</v>
      </c>
      <c r="AE107" s="266" t="s">
        <v>199</v>
      </c>
      <c r="AF107" s="266" t="s">
        <v>199</v>
      </c>
      <c r="AG107" s="266" t="s">
        <v>199</v>
      </c>
      <c r="AH107" s="266" t="s">
        <v>199</v>
      </c>
      <c r="AI107" s="266" t="s">
        <v>404</v>
      </c>
      <c r="AJ107" s="266" t="s">
        <v>706</v>
      </c>
      <c r="AK107" s="266" t="s">
        <v>778</v>
      </c>
    </row>
    <row r="108" spans="2:37" s="263" customFormat="1" ht="142.5" x14ac:dyDescent="0.2">
      <c r="B108" s="266" t="s">
        <v>455</v>
      </c>
      <c r="C108" s="267" t="s">
        <v>873</v>
      </c>
      <c r="D108" s="266" t="s">
        <v>1091</v>
      </c>
      <c r="E108" s="266" t="s">
        <v>1093</v>
      </c>
      <c r="F108" s="266" t="s">
        <v>2083</v>
      </c>
      <c r="G108" s="266" t="s">
        <v>1989</v>
      </c>
      <c r="H108" s="266" t="s">
        <v>765</v>
      </c>
      <c r="I108" s="266" t="s">
        <v>1015</v>
      </c>
      <c r="J108" s="266" t="s">
        <v>199</v>
      </c>
      <c r="K108" s="266" t="s">
        <v>199</v>
      </c>
      <c r="L108" s="266" t="s">
        <v>199</v>
      </c>
      <c r="M108" s="266" t="s">
        <v>1097</v>
      </c>
      <c r="N108" s="266" t="s">
        <v>1098</v>
      </c>
      <c r="O108" s="266" t="s">
        <v>1099</v>
      </c>
      <c r="P108" s="266" t="s">
        <v>2131</v>
      </c>
      <c r="Q108" s="266"/>
      <c r="R108" s="266" t="s">
        <v>220</v>
      </c>
      <c r="S108" s="269">
        <v>45474</v>
      </c>
      <c r="T108" s="269">
        <v>45641</v>
      </c>
      <c r="U108" s="269" t="s">
        <v>519</v>
      </c>
      <c r="V108" s="282">
        <v>30607500</v>
      </c>
      <c r="W108" s="280">
        <v>290</v>
      </c>
      <c r="X108" s="266" t="s">
        <v>356</v>
      </c>
      <c r="Y108" s="266" t="s">
        <v>199</v>
      </c>
      <c r="Z108" s="266" t="s">
        <v>199</v>
      </c>
      <c r="AA108" s="266" t="s">
        <v>199</v>
      </c>
      <c r="AB108" s="266" t="s">
        <v>199</v>
      </c>
      <c r="AC108" s="266" t="s">
        <v>209</v>
      </c>
      <c r="AD108" s="266" t="s">
        <v>249</v>
      </c>
      <c r="AE108" s="266" t="s">
        <v>199</v>
      </c>
      <c r="AF108" s="266" t="s">
        <v>199</v>
      </c>
      <c r="AG108" s="266" t="s">
        <v>199</v>
      </c>
      <c r="AH108" s="266" t="s">
        <v>199</v>
      </c>
      <c r="AI108" s="266" t="s">
        <v>199</v>
      </c>
      <c r="AJ108" s="266" t="s">
        <v>199</v>
      </c>
      <c r="AK108" s="266" t="s">
        <v>235</v>
      </c>
    </row>
    <row r="109" spans="2:37" s="263" customFormat="1" ht="142.5" x14ac:dyDescent="0.2">
      <c r="B109" s="266" t="s">
        <v>455</v>
      </c>
      <c r="C109" s="267" t="s">
        <v>873</v>
      </c>
      <c r="D109" s="266" t="s">
        <v>1310</v>
      </c>
      <c r="E109" s="266" t="s">
        <v>1433</v>
      </c>
      <c r="F109" s="266" t="s">
        <v>1310</v>
      </c>
      <c r="G109" s="266" t="s">
        <v>2000</v>
      </c>
      <c r="H109" s="266" t="s">
        <v>1197</v>
      </c>
      <c r="I109" s="266" t="s">
        <v>199</v>
      </c>
      <c r="J109" s="266" t="s">
        <v>199</v>
      </c>
      <c r="K109" s="266" t="s">
        <v>199</v>
      </c>
      <c r="L109" s="266" t="s">
        <v>199</v>
      </c>
      <c r="M109" s="266" t="s">
        <v>1441</v>
      </c>
      <c r="N109" s="266" t="s">
        <v>1442</v>
      </c>
      <c r="O109" s="266" t="s">
        <v>1443</v>
      </c>
      <c r="P109" s="266" t="s">
        <v>1314</v>
      </c>
      <c r="Q109" s="266" t="s">
        <v>1444</v>
      </c>
      <c r="R109" s="277" t="s">
        <v>99</v>
      </c>
      <c r="S109" s="269">
        <v>45292</v>
      </c>
      <c r="T109" s="269">
        <v>45657</v>
      </c>
      <c r="U109" s="269" t="s">
        <v>282</v>
      </c>
      <c r="V109" s="115">
        <v>0</v>
      </c>
      <c r="W109" s="272" t="s">
        <v>206</v>
      </c>
      <c r="X109" s="266" t="s">
        <v>357</v>
      </c>
      <c r="Y109" s="266" t="s">
        <v>425</v>
      </c>
      <c r="Z109" s="266" t="s">
        <v>199</v>
      </c>
      <c r="AA109" s="266" t="s">
        <v>199</v>
      </c>
      <c r="AB109" s="283" t="s">
        <v>199</v>
      </c>
      <c r="AC109" s="266" t="s">
        <v>359</v>
      </c>
      <c r="AD109" s="266" t="s">
        <v>492</v>
      </c>
      <c r="AE109" s="266" t="s">
        <v>199</v>
      </c>
      <c r="AF109" s="296" t="s">
        <v>199</v>
      </c>
      <c r="AG109" s="296" t="s">
        <v>199</v>
      </c>
      <c r="AH109" s="283" t="s">
        <v>199</v>
      </c>
      <c r="AI109" s="266" t="s">
        <v>199</v>
      </c>
      <c r="AJ109" s="266" t="s">
        <v>199</v>
      </c>
      <c r="AK109" s="266" t="s">
        <v>502</v>
      </c>
    </row>
    <row r="110" spans="2:37" s="263" customFormat="1" ht="99.75" x14ac:dyDescent="0.2">
      <c r="B110" s="266" t="s">
        <v>455</v>
      </c>
      <c r="C110" s="267" t="s">
        <v>456</v>
      </c>
      <c r="D110" s="266" t="s">
        <v>716</v>
      </c>
      <c r="E110" s="266" t="s">
        <v>717</v>
      </c>
      <c r="F110" s="266" t="s">
        <v>716</v>
      </c>
      <c r="G110" s="266" t="s">
        <v>1990</v>
      </c>
      <c r="H110" s="266" t="s">
        <v>561</v>
      </c>
      <c r="I110" s="266" t="s">
        <v>199</v>
      </c>
      <c r="J110" s="266" t="s">
        <v>199</v>
      </c>
      <c r="K110" s="266" t="s">
        <v>199</v>
      </c>
      <c r="L110" s="266" t="s">
        <v>199</v>
      </c>
      <c r="M110" s="266" t="s">
        <v>747</v>
      </c>
      <c r="N110" s="266" t="s">
        <v>748</v>
      </c>
      <c r="O110" s="272" t="s">
        <v>749</v>
      </c>
      <c r="P110" s="266" t="s">
        <v>620</v>
      </c>
      <c r="Q110" s="266" t="s">
        <v>621</v>
      </c>
      <c r="R110" s="266" t="s">
        <v>0</v>
      </c>
      <c r="S110" s="278">
        <v>45292</v>
      </c>
      <c r="T110" s="278">
        <v>45641</v>
      </c>
      <c r="U110" s="278" t="s">
        <v>519</v>
      </c>
      <c r="V110" s="275">
        <v>0</v>
      </c>
      <c r="W110" s="272" t="s">
        <v>206</v>
      </c>
      <c r="X110" s="266" t="s">
        <v>480</v>
      </c>
      <c r="Y110" s="266" t="s">
        <v>376</v>
      </c>
      <c r="Z110" s="266" t="s">
        <v>199</v>
      </c>
      <c r="AA110" s="266" t="s">
        <v>199</v>
      </c>
      <c r="AB110" s="266" t="s">
        <v>199</v>
      </c>
      <c r="AC110" s="266" t="s">
        <v>2124</v>
      </c>
      <c r="AD110" s="266" t="s">
        <v>520</v>
      </c>
      <c r="AE110" s="266" t="s">
        <v>492</v>
      </c>
      <c r="AF110" s="266" t="s">
        <v>199</v>
      </c>
      <c r="AG110" s="266" t="s">
        <v>199</v>
      </c>
      <c r="AH110" s="266" t="s">
        <v>199</v>
      </c>
      <c r="AI110" s="266" t="s">
        <v>199</v>
      </c>
      <c r="AJ110" s="266" t="s">
        <v>199</v>
      </c>
      <c r="AK110" s="266" t="s">
        <v>622</v>
      </c>
    </row>
    <row r="111" spans="2:37" s="263" customFormat="1" ht="171" x14ac:dyDescent="0.2">
      <c r="B111" s="266" t="s">
        <v>193</v>
      </c>
      <c r="C111" s="267" t="s">
        <v>1668</v>
      </c>
      <c r="D111" s="266" t="s">
        <v>195</v>
      </c>
      <c r="E111" s="266" t="s">
        <v>197</v>
      </c>
      <c r="F111" s="266" t="s">
        <v>1962</v>
      </c>
      <c r="G111" s="266" t="s">
        <v>1963</v>
      </c>
      <c r="H111" s="266" t="s">
        <v>198</v>
      </c>
      <c r="I111" s="266" t="s">
        <v>199</v>
      </c>
      <c r="J111" s="266" t="s">
        <v>199</v>
      </c>
      <c r="K111" s="266" t="s">
        <v>199</v>
      </c>
      <c r="L111" s="266" t="s">
        <v>199</v>
      </c>
      <c r="M111" s="266" t="s">
        <v>1973</v>
      </c>
      <c r="N111" s="266" t="s">
        <v>1973</v>
      </c>
      <c r="O111" s="272" t="s">
        <v>1974</v>
      </c>
      <c r="P111" s="266" t="s">
        <v>1965</v>
      </c>
      <c r="Q111" s="266"/>
      <c r="R111" s="272" t="s">
        <v>72</v>
      </c>
      <c r="S111" s="269">
        <v>45292</v>
      </c>
      <c r="T111" s="269">
        <v>45657</v>
      </c>
      <c r="U111" s="272" t="s">
        <v>72</v>
      </c>
      <c r="V111" s="291">
        <v>195465658.75199997</v>
      </c>
      <c r="W111" s="272"/>
      <c r="X111" s="266" t="s">
        <v>246</v>
      </c>
      <c r="Y111" s="266" t="s">
        <v>199</v>
      </c>
      <c r="Z111" s="266" t="s">
        <v>199</v>
      </c>
      <c r="AA111" s="266" t="s">
        <v>199</v>
      </c>
      <c r="AB111" s="266" t="s">
        <v>199</v>
      </c>
      <c r="AC111" s="266" t="s">
        <v>209</v>
      </c>
      <c r="AD111" s="266" t="s">
        <v>249</v>
      </c>
      <c r="AE111" s="266" t="s">
        <v>199</v>
      </c>
      <c r="AF111" s="266" t="s">
        <v>199</v>
      </c>
      <c r="AG111" s="266" t="s">
        <v>199</v>
      </c>
      <c r="AH111" s="266" t="s">
        <v>199</v>
      </c>
      <c r="AI111" s="266" t="s">
        <v>199</v>
      </c>
      <c r="AJ111" s="266" t="s">
        <v>199</v>
      </c>
      <c r="AK111" s="272" t="s">
        <v>210</v>
      </c>
    </row>
    <row r="112" spans="2:37" s="263" customFormat="1" ht="171" x14ac:dyDescent="0.2">
      <c r="B112" s="266" t="s">
        <v>455</v>
      </c>
      <c r="C112" s="267" t="s">
        <v>873</v>
      </c>
      <c r="D112" s="266" t="s">
        <v>874</v>
      </c>
      <c r="E112" s="266" t="s">
        <v>995</v>
      </c>
      <c r="F112" s="266" t="s">
        <v>2075</v>
      </c>
      <c r="G112" s="266" t="s">
        <v>2021</v>
      </c>
      <c r="H112" s="266" t="s">
        <v>765</v>
      </c>
      <c r="I112" s="266" t="s">
        <v>877</v>
      </c>
      <c r="J112" s="266" t="s">
        <v>878</v>
      </c>
      <c r="K112" s="266" t="s">
        <v>199</v>
      </c>
      <c r="L112" s="266" t="s">
        <v>199</v>
      </c>
      <c r="M112" s="266" t="s">
        <v>996</v>
      </c>
      <c r="N112" s="266" t="s">
        <v>997</v>
      </c>
      <c r="O112" s="272" t="s">
        <v>998</v>
      </c>
      <c r="P112" s="266" t="s">
        <v>2104</v>
      </c>
      <c r="Q112" s="266"/>
      <c r="R112" s="266" t="s">
        <v>220</v>
      </c>
      <c r="S112" s="269">
        <v>45292</v>
      </c>
      <c r="T112" s="269">
        <v>45641</v>
      </c>
      <c r="U112" s="269" t="s">
        <v>519</v>
      </c>
      <c r="V112" s="282">
        <v>49420808</v>
      </c>
      <c r="W112" s="280">
        <v>261</v>
      </c>
      <c r="X112" s="266" t="s">
        <v>356</v>
      </c>
      <c r="Y112" s="266" t="s">
        <v>357</v>
      </c>
      <c r="Z112" s="266" t="s">
        <v>199</v>
      </c>
      <c r="AA112" s="266" t="s">
        <v>199</v>
      </c>
      <c r="AB112" s="266" t="s">
        <v>199</v>
      </c>
      <c r="AC112" s="266" t="s">
        <v>359</v>
      </c>
      <c r="AD112" s="266" t="s">
        <v>249</v>
      </c>
      <c r="AE112" s="266" t="s">
        <v>199</v>
      </c>
      <c r="AF112" s="266" t="s">
        <v>199</v>
      </c>
      <c r="AG112" s="266" t="s">
        <v>199</v>
      </c>
      <c r="AH112" s="266" t="s">
        <v>199</v>
      </c>
      <c r="AI112" s="266" t="s">
        <v>199</v>
      </c>
      <c r="AJ112" s="266" t="s">
        <v>199</v>
      </c>
      <c r="AK112" s="266" t="s">
        <v>235</v>
      </c>
    </row>
    <row r="113" spans="2:37" s="263" customFormat="1" ht="142.5" x14ac:dyDescent="0.2">
      <c r="B113" s="266" t="s">
        <v>455</v>
      </c>
      <c r="C113" s="267" t="s">
        <v>873</v>
      </c>
      <c r="D113" s="266" t="s">
        <v>1253</v>
      </c>
      <c r="E113" s="266" t="s">
        <v>1338</v>
      </c>
      <c r="F113" s="287" t="s">
        <v>2087</v>
      </c>
      <c r="G113" s="266" t="s">
        <v>2044</v>
      </c>
      <c r="H113" s="266" t="s">
        <v>1197</v>
      </c>
      <c r="I113" s="266" t="s">
        <v>877</v>
      </c>
      <c r="J113" s="266" t="s">
        <v>199</v>
      </c>
      <c r="K113" s="266" t="s">
        <v>199</v>
      </c>
      <c r="L113" s="266" t="s">
        <v>199</v>
      </c>
      <c r="M113" s="266" t="s">
        <v>1345</v>
      </c>
      <c r="N113" s="268" t="s">
        <v>1346</v>
      </c>
      <c r="O113" s="268" t="s">
        <v>1347</v>
      </c>
      <c r="P113" s="266" t="s">
        <v>817</v>
      </c>
      <c r="Q113" s="266" t="s">
        <v>1279</v>
      </c>
      <c r="R113" s="277" t="s">
        <v>99</v>
      </c>
      <c r="S113" s="269">
        <v>45381</v>
      </c>
      <c r="T113" s="269">
        <v>45397</v>
      </c>
      <c r="U113" s="257" t="s">
        <v>519</v>
      </c>
      <c r="V113" s="115">
        <f>(4.8*20*0.5)*(10000000/30/8)</f>
        <v>2000000</v>
      </c>
      <c r="W113" s="266">
        <v>189</v>
      </c>
      <c r="X113" s="266" t="s">
        <v>1280</v>
      </c>
      <c r="Y113" s="266" t="s">
        <v>356</v>
      </c>
      <c r="Z113" s="277" t="s">
        <v>199</v>
      </c>
      <c r="AA113" s="277" t="s">
        <v>199</v>
      </c>
      <c r="AB113" s="277" t="s">
        <v>199</v>
      </c>
      <c r="AC113" s="266" t="s">
        <v>492</v>
      </c>
      <c r="AD113" s="266" t="s">
        <v>249</v>
      </c>
      <c r="AE113" s="266" t="s">
        <v>199</v>
      </c>
      <c r="AF113" s="266" t="s">
        <v>199</v>
      </c>
      <c r="AG113" s="266" t="s">
        <v>199</v>
      </c>
      <c r="AH113" s="266" t="s">
        <v>199</v>
      </c>
      <c r="AI113" s="266" t="s">
        <v>199</v>
      </c>
      <c r="AJ113" s="266" t="s">
        <v>199</v>
      </c>
      <c r="AK113" s="266" t="s">
        <v>199</v>
      </c>
    </row>
    <row r="114" spans="2:37" s="263" customFormat="1" ht="142.5" x14ac:dyDescent="0.2">
      <c r="B114" s="266" t="s">
        <v>455</v>
      </c>
      <c r="C114" s="267" t="s">
        <v>873</v>
      </c>
      <c r="D114" s="266" t="s">
        <v>1542</v>
      </c>
      <c r="E114" s="266" t="s">
        <v>1563</v>
      </c>
      <c r="F114" s="266" t="s">
        <v>1967</v>
      </c>
      <c r="G114" s="266" t="s">
        <v>1968</v>
      </c>
      <c r="H114" s="266" t="s">
        <v>1545</v>
      </c>
      <c r="I114" s="266" t="s">
        <v>1546</v>
      </c>
      <c r="J114" s="266" t="s">
        <v>1547</v>
      </c>
      <c r="K114" s="266" t="s">
        <v>199</v>
      </c>
      <c r="L114" s="266" t="s">
        <v>199</v>
      </c>
      <c r="M114" s="266" t="s">
        <v>1566</v>
      </c>
      <c r="N114" s="266" t="s">
        <v>1567</v>
      </c>
      <c r="O114" s="272" t="s">
        <v>1568</v>
      </c>
      <c r="P114" s="266" t="s">
        <v>218</v>
      </c>
      <c r="Q114" s="266" t="s">
        <v>333</v>
      </c>
      <c r="R114" s="269" t="s">
        <v>220</v>
      </c>
      <c r="S114" s="269">
        <v>45597</v>
      </c>
      <c r="T114" s="269">
        <v>45626</v>
      </c>
      <c r="U114" s="266" t="s">
        <v>281</v>
      </c>
      <c r="V114" s="282">
        <v>45302408</v>
      </c>
      <c r="W114" s="280" t="s">
        <v>334</v>
      </c>
      <c r="X114" s="266" t="s">
        <v>208</v>
      </c>
      <c r="Y114" s="266" t="s">
        <v>356</v>
      </c>
      <c r="Z114" s="266" t="s">
        <v>199</v>
      </c>
      <c r="AA114" s="283" t="s">
        <v>199</v>
      </c>
      <c r="AB114" s="283" t="s">
        <v>199</v>
      </c>
      <c r="AC114" s="266" t="s">
        <v>1554</v>
      </c>
      <c r="AD114" s="266" t="s">
        <v>249</v>
      </c>
      <c r="AE114" s="266" t="s">
        <v>199</v>
      </c>
      <c r="AF114" s="296" t="s">
        <v>199</v>
      </c>
      <c r="AG114" s="296" t="s">
        <v>199</v>
      </c>
      <c r="AH114" s="283" t="s">
        <v>199</v>
      </c>
      <c r="AI114" s="266" t="s">
        <v>199</v>
      </c>
      <c r="AJ114" s="266" t="s">
        <v>199</v>
      </c>
      <c r="AK114" s="266" t="s">
        <v>295</v>
      </c>
    </row>
    <row r="115" spans="2:37" s="263" customFormat="1" ht="409.5" x14ac:dyDescent="0.2">
      <c r="B115" s="266" t="s">
        <v>523</v>
      </c>
      <c r="C115" s="267" t="s">
        <v>524</v>
      </c>
      <c r="D115" s="266" t="s">
        <v>685</v>
      </c>
      <c r="E115" s="266" t="s">
        <v>687</v>
      </c>
      <c r="F115" s="268" t="s">
        <v>2024</v>
      </c>
      <c r="G115" s="266" t="s">
        <v>2025</v>
      </c>
      <c r="H115" s="266" t="s">
        <v>282</v>
      </c>
      <c r="I115" s="266" t="s">
        <v>199</v>
      </c>
      <c r="J115" s="266" t="s">
        <v>199</v>
      </c>
      <c r="K115" s="266" t="s">
        <v>199</v>
      </c>
      <c r="L115" s="266" t="s">
        <v>199</v>
      </c>
      <c r="M115" s="280" t="s">
        <v>975</v>
      </c>
      <c r="N115" s="280" t="s">
        <v>976</v>
      </c>
      <c r="O115" s="280" t="s">
        <v>977</v>
      </c>
      <c r="P115" s="280" t="s">
        <v>843</v>
      </c>
      <c r="Q115" s="280" t="s">
        <v>969</v>
      </c>
      <c r="R115" s="280" t="s">
        <v>282</v>
      </c>
      <c r="S115" s="290">
        <v>45323</v>
      </c>
      <c r="T115" s="290">
        <v>45626</v>
      </c>
      <c r="U115" s="280" t="s">
        <v>84</v>
      </c>
      <c r="V115" s="282">
        <v>90069132.609999999</v>
      </c>
      <c r="W115" s="280" t="s">
        <v>2020</v>
      </c>
      <c r="X115" s="266" t="s">
        <v>376</v>
      </c>
      <c r="Y115" s="266" t="s">
        <v>233</v>
      </c>
      <c r="Z115" s="266" t="s">
        <v>208</v>
      </c>
      <c r="AA115" s="266" t="s">
        <v>199</v>
      </c>
      <c r="AB115" s="266" t="s">
        <v>199</v>
      </c>
      <c r="AC115" s="268" t="s">
        <v>845</v>
      </c>
      <c r="AD115" s="266" t="s">
        <v>249</v>
      </c>
      <c r="AE115" s="266" t="s">
        <v>199</v>
      </c>
      <c r="AF115" s="266" t="s">
        <v>199</v>
      </c>
      <c r="AG115" s="266" t="s">
        <v>199</v>
      </c>
      <c r="AH115" s="266" t="s">
        <v>199</v>
      </c>
      <c r="AI115" s="266" t="s">
        <v>199</v>
      </c>
      <c r="AJ115" s="266" t="s">
        <v>199</v>
      </c>
      <c r="AK115" s="272" t="s">
        <v>262</v>
      </c>
    </row>
    <row r="116" spans="2:37" s="263" customFormat="1" ht="213.75" x14ac:dyDescent="0.2">
      <c r="B116" s="266" t="s">
        <v>455</v>
      </c>
      <c r="C116" s="267" t="s">
        <v>873</v>
      </c>
      <c r="D116" s="266" t="s">
        <v>1110</v>
      </c>
      <c r="E116" s="266" t="s">
        <v>1127</v>
      </c>
      <c r="F116" s="266" t="s">
        <v>1110</v>
      </c>
      <c r="G116" s="266" t="s">
        <v>1989</v>
      </c>
      <c r="H116" s="266" t="s">
        <v>765</v>
      </c>
      <c r="I116" s="266" t="s">
        <v>877</v>
      </c>
      <c r="J116" s="266" t="s">
        <v>878</v>
      </c>
      <c r="K116" s="266" t="s">
        <v>199</v>
      </c>
      <c r="L116" s="266" t="s">
        <v>199</v>
      </c>
      <c r="M116" s="268" t="s">
        <v>1128</v>
      </c>
      <c r="N116" s="268" t="s">
        <v>2111</v>
      </c>
      <c r="O116" s="268" t="s">
        <v>1130</v>
      </c>
      <c r="P116" s="266" t="s">
        <v>2110</v>
      </c>
      <c r="Q116" s="266"/>
      <c r="R116" s="266" t="s">
        <v>220</v>
      </c>
      <c r="S116" s="269">
        <v>45474</v>
      </c>
      <c r="T116" s="269">
        <v>45641</v>
      </c>
      <c r="U116" s="269" t="s">
        <v>519</v>
      </c>
      <c r="V116" s="301">
        <v>2727623369</v>
      </c>
      <c r="W116" s="280" t="s">
        <v>1068</v>
      </c>
      <c r="X116" s="266" t="s">
        <v>356</v>
      </c>
      <c r="Y116" s="266" t="s">
        <v>357</v>
      </c>
      <c r="Z116" s="266" t="s">
        <v>376</v>
      </c>
      <c r="AA116" s="266" t="s">
        <v>199</v>
      </c>
      <c r="AB116" s="266" t="s">
        <v>199</v>
      </c>
      <c r="AC116" s="266" t="s">
        <v>359</v>
      </c>
      <c r="AD116" s="266" t="s">
        <v>358</v>
      </c>
      <c r="AE116" s="266" t="s">
        <v>419</v>
      </c>
      <c r="AF116" s="266" t="s">
        <v>249</v>
      </c>
      <c r="AG116" s="266" t="s">
        <v>199</v>
      </c>
      <c r="AH116" s="266" t="s">
        <v>199</v>
      </c>
      <c r="AI116" s="266" t="s">
        <v>199</v>
      </c>
      <c r="AJ116" s="266" t="s">
        <v>199</v>
      </c>
      <c r="AK116" s="266" t="s">
        <v>983</v>
      </c>
    </row>
    <row r="117" spans="2:37" s="263" customFormat="1" ht="142.5" x14ac:dyDescent="0.2">
      <c r="B117" s="266" t="s">
        <v>455</v>
      </c>
      <c r="C117" s="267" t="s">
        <v>873</v>
      </c>
      <c r="D117" s="266" t="s">
        <v>1253</v>
      </c>
      <c r="E117" s="266" t="s">
        <v>1354</v>
      </c>
      <c r="F117" s="287" t="s">
        <v>2087</v>
      </c>
      <c r="G117" s="266" t="s">
        <v>2000</v>
      </c>
      <c r="H117" s="266" t="s">
        <v>1197</v>
      </c>
      <c r="I117" s="266" t="s">
        <v>877</v>
      </c>
      <c r="J117" s="266" t="s">
        <v>199</v>
      </c>
      <c r="K117" s="266" t="s">
        <v>199</v>
      </c>
      <c r="L117" s="266" t="s">
        <v>199</v>
      </c>
      <c r="M117" s="266" t="s">
        <v>1385</v>
      </c>
      <c r="N117" s="266" t="s">
        <v>1386</v>
      </c>
      <c r="O117" s="266" t="s">
        <v>1387</v>
      </c>
      <c r="P117" s="266" t="s">
        <v>817</v>
      </c>
      <c r="Q117" s="266" t="s">
        <v>1388</v>
      </c>
      <c r="R117" s="277" t="s">
        <v>99</v>
      </c>
      <c r="S117" s="269">
        <v>45597</v>
      </c>
      <c r="T117" s="269">
        <v>45641</v>
      </c>
      <c r="U117" s="257" t="s">
        <v>519</v>
      </c>
      <c r="V117" s="115">
        <f>(6.4*20*1.5)*(10000000/30/8)</f>
        <v>8000000</v>
      </c>
      <c r="W117" s="266">
        <v>189</v>
      </c>
      <c r="X117" s="266" t="s">
        <v>1280</v>
      </c>
      <c r="Y117" s="266" t="s">
        <v>1290</v>
      </c>
      <c r="Z117" s="266" t="s">
        <v>1297</v>
      </c>
      <c r="AA117" s="266" t="s">
        <v>356</v>
      </c>
      <c r="AB117" s="277" t="s">
        <v>199</v>
      </c>
      <c r="AC117" s="266" t="s">
        <v>492</v>
      </c>
      <c r="AD117" s="266" t="s">
        <v>249</v>
      </c>
      <c r="AE117" s="266" t="s">
        <v>199</v>
      </c>
      <c r="AF117" s="266" t="s">
        <v>199</v>
      </c>
      <c r="AG117" s="266" t="s">
        <v>199</v>
      </c>
      <c r="AH117" s="266" t="s">
        <v>199</v>
      </c>
      <c r="AI117" s="266" t="s">
        <v>199</v>
      </c>
      <c r="AJ117" s="266" t="s">
        <v>199</v>
      </c>
      <c r="AK117" s="266" t="s">
        <v>199</v>
      </c>
    </row>
    <row r="118" spans="2:37" s="263" customFormat="1" ht="171" x14ac:dyDescent="0.2">
      <c r="B118" s="266" t="s">
        <v>523</v>
      </c>
      <c r="C118" s="267" t="s">
        <v>524</v>
      </c>
      <c r="D118" s="266" t="s">
        <v>685</v>
      </c>
      <c r="E118" s="266" t="s">
        <v>687</v>
      </c>
      <c r="F118" s="266" t="s">
        <v>685</v>
      </c>
      <c r="G118" s="266" t="s">
        <v>1996</v>
      </c>
      <c r="H118" s="266" t="s">
        <v>282</v>
      </c>
      <c r="I118" s="266" t="s">
        <v>199</v>
      </c>
      <c r="J118" s="266" t="s">
        <v>199</v>
      </c>
      <c r="K118" s="266" t="s">
        <v>199</v>
      </c>
      <c r="L118" s="266" t="s">
        <v>199</v>
      </c>
      <c r="M118" s="266" t="s">
        <v>693</v>
      </c>
      <c r="N118" s="266" t="s">
        <v>694</v>
      </c>
      <c r="O118" s="272" t="s">
        <v>695</v>
      </c>
      <c r="P118" s="266" t="s">
        <v>543</v>
      </c>
      <c r="Q118" s="266" t="s">
        <v>544</v>
      </c>
      <c r="R118" s="266" t="s">
        <v>545</v>
      </c>
      <c r="S118" s="269">
        <v>45352</v>
      </c>
      <c r="T118" s="269">
        <v>45641</v>
      </c>
      <c r="U118" s="269" t="s">
        <v>519</v>
      </c>
      <c r="V118" s="271">
        <f>(3*20*9.5)*(3886560/30/8)</f>
        <v>9230580</v>
      </c>
      <c r="W118" s="266" t="s">
        <v>546</v>
      </c>
      <c r="X118" s="266" t="s">
        <v>402</v>
      </c>
      <c r="Y118" s="266" t="s">
        <v>207</v>
      </c>
      <c r="Z118" s="266" t="s">
        <v>199</v>
      </c>
      <c r="AA118" s="266" t="s">
        <v>199</v>
      </c>
      <c r="AB118" s="266" t="s">
        <v>199</v>
      </c>
      <c r="AC118" s="266" t="s">
        <v>366</v>
      </c>
      <c r="AD118" s="266" t="s">
        <v>249</v>
      </c>
      <c r="AE118" s="266" t="s">
        <v>199</v>
      </c>
      <c r="AF118" s="266" t="s">
        <v>199</v>
      </c>
      <c r="AG118" s="266" t="s">
        <v>199</v>
      </c>
      <c r="AH118" s="266" t="s">
        <v>199</v>
      </c>
      <c r="AI118" s="266" t="s">
        <v>404</v>
      </c>
      <c r="AJ118" s="266" t="s">
        <v>405</v>
      </c>
      <c r="AK118" s="266" t="s">
        <v>696</v>
      </c>
    </row>
    <row r="119" spans="2:37" s="263" customFormat="1" ht="142.5" x14ac:dyDescent="0.2">
      <c r="B119" s="266" t="s">
        <v>455</v>
      </c>
      <c r="C119" s="267" t="s">
        <v>873</v>
      </c>
      <c r="D119" s="266" t="s">
        <v>1253</v>
      </c>
      <c r="E119" s="266" t="s">
        <v>1275</v>
      </c>
      <c r="F119" s="287" t="s">
        <v>2087</v>
      </c>
      <c r="G119" s="287" t="s">
        <v>1989</v>
      </c>
      <c r="H119" s="266" t="s">
        <v>1197</v>
      </c>
      <c r="I119" s="266" t="s">
        <v>877</v>
      </c>
      <c r="J119" s="266" t="s">
        <v>199</v>
      </c>
      <c r="K119" s="266" t="s">
        <v>199</v>
      </c>
      <c r="L119" s="266" t="s">
        <v>199</v>
      </c>
      <c r="M119" s="266" t="s">
        <v>1284</v>
      </c>
      <c r="N119" s="266" t="s">
        <v>1285</v>
      </c>
      <c r="O119" s="268" t="s">
        <v>1286</v>
      </c>
      <c r="P119" s="266" t="s">
        <v>817</v>
      </c>
      <c r="Q119" s="266" t="s">
        <v>1279</v>
      </c>
      <c r="R119" s="277" t="s">
        <v>99</v>
      </c>
      <c r="S119" s="269">
        <v>45323</v>
      </c>
      <c r="T119" s="269">
        <v>45337</v>
      </c>
      <c r="U119" s="257" t="s">
        <v>519</v>
      </c>
      <c r="V119" s="115">
        <f>(5.5*20*1)*(10000000/30/8)</f>
        <v>4583333.333333333</v>
      </c>
      <c r="W119" s="266">
        <v>189</v>
      </c>
      <c r="X119" s="266" t="s">
        <v>1280</v>
      </c>
      <c r="Y119" s="266" t="s">
        <v>356</v>
      </c>
      <c r="Z119" s="277" t="s">
        <v>199</v>
      </c>
      <c r="AA119" s="277" t="s">
        <v>199</v>
      </c>
      <c r="AB119" s="277" t="s">
        <v>199</v>
      </c>
      <c r="AC119" s="266" t="s">
        <v>209</v>
      </c>
      <c r="AD119" s="266" t="s">
        <v>249</v>
      </c>
      <c r="AE119" s="266" t="s">
        <v>199</v>
      </c>
      <c r="AF119" s="266" t="s">
        <v>199</v>
      </c>
      <c r="AG119" s="266" t="s">
        <v>199</v>
      </c>
      <c r="AH119" s="266" t="s">
        <v>199</v>
      </c>
      <c r="AI119" s="266" t="s">
        <v>199</v>
      </c>
      <c r="AJ119" s="266" t="s">
        <v>199</v>
      </c>
      <c r="AK119" s="266" t="s">
        <v>199</v>
      </c>
    </row>
    <row r="120" spans="2:37" s="263" customFormat="1" ht="199.5" x14ac:dyDescent="0.2">
      <c r="B120" s="266" t="s">
        <v>455</v>
      </c>
      <c r="C120" s="267" t="s">
        <v>873</v>
      </c>
      <c r="D120" s="266" t="s">
        <v>874</v>
      </c>
      <c r="E120" s="266" t="s">
        <v>876</v>
      </c>
      <c r="F120" s="266" t="s">
        <v>2075</v>
      </c>
      <c r="G120" s="266" t="s">
        <v>2019</v>
      </c>
      <c r="H120" s="266" t="s">
        <v>765</v>
      </c>
      <c r="I120" s="266" t="s">
        <v>877</v>
      </c>
      <c r="J120" s="266" t="s">
        <v>878</v>
      </c>
      <c r="K120" s="266" t="s">
        <v>199</v>
      </c>
      <c r="L120" s="266" t="s">
        <v>199</v>
      </c>
      <c r="M120" s="284" t="s">
        <v>883</v>
      </c>
      <c r="N120" s="306" t="s">
        <v>884</v>
      </c>
      <c r="O120" s="284" t="s">
        <v>885</v>
      </c>
      <c r="P120" s="266" t="s">
        <v>673</v>
      </c>
      <c r="Q120" s="266" t="s">
        <v>674</v>
      </c>
      <c r="R120" s="289" t="s">
        <v>0</v>
      </c>
      <c r="S120" s="269">
        <v>45474</v>
      </c>
      <c r="T120" s="269">
        <v>45641</v>
      </c>
      <c r="U120" s="269" t="s">
        <v>519</v>
      </c>
      <c r="V120" s="115">
        <v>240000000</v>
      </c>
      <c r="W120" s="285" t="s">
        <v>882</v>
      </c>
      <c r="X120" s="266" t="s">
        <v>451</v>
      </c>
      <c r="Y120" s="266" t="s">
        <v>208</v>
      </c>
      <c r="Z120" s="266" t="s">
        <v>356</v>
      </c>
      <c r="AA120" s="277" t="s">
        <v>199</v>
      </c>
      <c r="AB120" s="277" t="s">
        <v>199</v>
      </c>
      <c r="AC120" s="266" t="s">
        <v>209</v>
      </c>
      <c r="AD120" s="266" t="s">
        <v>249</v>
      </c>
      <c r="AE120" s="266" t="s">
        <v>199</v>
      </c>
      <c r="AF120" s="266" t="s">
        <v>199</v>
      </c>
      <c r="AG120" s="266" t="s">
        <v>199</v>
      </c>
      <c r="AH120" s="266" t="s">
        <v>199</v>
      </c>
      <c r="AI120" s="266" t="s">
        <v>199</v>
      </c>
      <c r="AJ120" s="266" t="s">
        <v>199</v>
      </c>
      <c r="AK120" s="266" t="s">
        <v>675</v>
      </c>
    </row>
    <row r="121" spans="2:37" s="263" customFormat="1" ht="142.5" x14ac:dyDescent="0.2">
      <c r="B121" s="266" t="s">
        <v>455</v>
      </c>
      <c r="C121" s="267" t="s">
        <v>873</v>
      </c>
      <c r="D121" s="266" t="s">
        <v>1253</v>
      </c>
      <c r="E121" s="266" t="s">
        <v>1275</v>
      </c>
      <c r="F121" s="287" t="s">
        <v>2087</v>
      </c>
      <c r="G121" s="266" t="s">
        <v>1980</v>
      </c>
      <c r="H121" s="266" t="s">
        <v>1197</v>
      </c>
      <c r="I121" s="266" t="s">
        <v>877</v>
      </c>
      <c r="J121" s="266" t="s">
        <v>199</v>
      </c>
      <c r="K121" s="266" t="s">
        <v>199</v>
      </c>
      <c r="L121" s="266" t="s">
        <v>199</v>
      </c>
      <c r="M121" s="266" t="s">
        <v>1294</v>
      </c>
      <c r="N121" s="266" t="s">
        <v>1295</v>
      </c>
      <c r="O121" s="268" t="s">
        <v>1296</v>
      </c>
      <c r="P121" s="266" t="s">
        <v>817</v>
      </c>
      <c r="Q121" s="266" t="s">
        <v>1279</v>
      </c>
      <c r="R121" s="307" t="s">
        <v>99</v>
      </c>
      <c r="S121" s="269">
        <v>45342</v>
      </c>
      <c r="T121" s="269">
        <v>45381</v>
      </c>
      <c r="U121" s="257" t="s">
        <v>519</v>
      </c>
      <c r="V121" s="115">
        <f>(5.6*20*1.3)*(10000000/30/8)</f>
        <v>6066666.666666666</v>
      </c>
      <c r="W121" s="266">
        <v>189</v>
      </c>
      <c r="X121" s="266" t="s">
        <v>1280</v>
      </c>
      <c r="Y121" s="266" t="s">
        <v>1290</v>
      </c>
      <c r="Z121" s="266" t="s">
        <v>1297</v>
      </c>
      <c r="AA121" s="266" t="s">
        <v>356</v>
      </c>
      <c r="AB121" s="277" t="s">
        <v>199</v>
      </c>
      <c r="AC121" s="266" t="s">
        <v>209</v>
      </c>
      <c r="AD121" s="266" t="s">
        <v>249</v>
      </c>
      <c r="AE121" s="266" t="s">
        <v>199</v>
      </c>
      <c r="AF121" s="266" t="s">
        <v>199</v>
      </c>
      <c r="AG121" s="266" t="s">
        <v>199</v>
      </c>
      <c r="AH121" s="266" t="s">
        <v>199</v>
      </c>
      <c r="AI121" s="266" t="s">
        <v>199</v>
      </c>
      <c r="AJ121" s="266" t="s">
        <v>199</v>
      </c>
      <c r="AK121" s="266" t="s">
        <v>199</v>
      </c>
    </row>
    <row r="122" spans="2:37" s="263" customFormat="1" ht="171" x14ac:dyDescent="0.2">
      <c r="B122" s="266" t="s">
        <v>523</v>
      </c>
      <c r="C122" s="267" t="s">
        <v>524</v>
      </c>
      <c r="D122" s="266" t="s">
        <v>548</v>
      </c>
      <c r="E122" s="266" t="s">
        <v>580</v>
      </c>
      <c r="F122" s="266" t="s">
        <v>548</v>
      </c>
      <c r="G122" s="266" t="s">
        <v>1988</v>
      </c>
      <c r="H122" s="266" t="s">
        <v>282</v>
      </c>
      <c r="I122" s="266" t="s">
        <v>199</v>
      </c>
      <c r="J122" s="266" t="s">
        <v>199</v>
      </c>
      <c r="K122" s="266" t="s">
        <v>199</v>
      </c>
      <c r="L122" s="266" t="s">
        <v>199</v>
      </c>
      <c r="M122" s="308" t="s">
        <v>594</v>
      </c>
      <c r="N122" s="308" t="s">
        <v>595</v>
      </c>
      <c r="O122" s="309" t="s">
        <v>596</v>
      </c>
      <c r="P122" s="308" t="s">
        <v>543</v>
      </c>
      <c r="Q122" s="308" t="s">
        <v>544</v>
      </c>
      <c r="R122" s="289" t="s">
        <v>545</v>
      </c>
      <c r="S122" s="269">
        <v>45323</v>
      </c>
      <c r="T122" s="269">
        <v>45473</v>
      </c>
      <c r="U122" s="269" t="s">
        <v>282</v>
      </c>
      <c r="V122" s="271">
        <f>(4*20*4)*(3886560/30/8)</f>
        <v>5182080</v>
      </c>
      <c r="W122" s="266" t="s">
        <v>546</v>
      </c>
      <c r="X122" s="266" t="s">
        <v>402</v>
      </c>
      <c r="Y122" s="266" t="s">
        <v>207</v>
      </c>
      <c r="Z122" s="266" t="s">
        <v>199</v>
      </c>
      <c r="AA122" s="266" t="s">
        <v>199</v>
      </c>
      <c r="AB122" s="266" t="s">
        <v>199</v>
      </c>
      <c r="AC122" s="266" t="s">
        <v>366</v>
      </c>
      <c r="AD122" s="266" t="s">
        <v>249</v>
      </c>
      <c r="AE122" s="266" t="s">
        <v>199</v>
      </c>
      <c r="AF122" s="266" t="s">
        <v>199</v>
      </c>
      <c r="AG122" s="266" t="s">
        <v>199</v>
      </c>
      <c r="AH122" s="266" t="s">
        <v>199</v>
      </c>
      <c r="AI122" s="266" t="s">
        <v>404</v>
      </c>
      <c r="AJ122" s="266" t="s">
        <v>405</v>
      </c>
      <c r="AK122" s="266" t="s">
        <v>579</v>
      </c>
    </row>
    <row r="123" spans="2:37" s="263" customFormat="1" ht="171" x14ac:dyDescent="0.2">
      <c r="B123" s="266" t="s">
        <v>523</v>
      </c>
      <c r="C123" s="267" t="s">
        <v>524</v>
      </c>
      <c r="D123" s="266" t="s">
        <v>1508</v>
      </c>
      <c r="E123" s="266" t="s">
        <v>1510</v>
      </c>
      <c r="F123" s="266" t="s">
        <v>1508</v>
      </c>
      <c r="G123" s="266" t="s">
        <v>1995</v>
      </c>
      <c r="H123" s="266" t="s">
        <v>282</v>
      </c>
      <c r="I123" s="266" t="s">
        <v>199</v>
      </c>
      <c r="J123" s="266" t="s">
        <v>199</v>
      </c>
      <c r="K123" s="266" t="s">
        <v>199</v>
      </c>
      <c r="L123" s="266" t="s">
        <v>199</v>
      </c>
      <c r="M123" s="308" t="s">
        <v>1514</v>
      </c>
      <c r="N123" s="308" t="s">
        <v>1514</v>
      </c>
      <c r="O123" s="309" t="s">
        <v>1515</v>
      </c>
      <c r="P123" s="308" t="s">
        <v>543</v>
      </c>
      <c r="Q123" s="308" t="s">
        <v>572</v>
      </c>
      <c r="R123" s="289" t="s">
        <v>545</v>
      </c>
      <c r="S123" s="269">
        <v>45383</v>
      </c>
      <c r="T123" s="269">
        <v>45413</v>
      </c>
      <c r="U123" s="269" t="s">
        <v>282</v>
      </c>
      <c r="V123" s="271">
        <f>(6*20*1)*(3886560/30/8)</f>
        <v>1943280</v>
      </c>
      <c r="W123" s="266" t="s">
        <v>546</v>
      </c>
      <c r="X123" s="266" t="s">
        <v>207</v>
      </c>
      <c r="Y123" s="266" t="s">
        <v>199</v>
      </c>
      <c r="Z123" s="266" t="s">
        <v>199</v>
      </c>
      <c r="AA123" s="266" t="s">
        <v>199</v>
      </c>
      <c r="AB123" s="266" t="s">
        <v>199</v>
      </c>
      <c r="AC123" s="266" t="s">
        <v>209</v>
      </c>
      <c r="AD123" s="266" t="s">
        <v>249</v>
      </c>
      <c r="AE123" s="266" t="s">
        <v>199</v>
      </c>
      <c r="AF123" s="266" t="s">
        <v>199</v>
      </c>
      <c r="AG123" s="266" t="s">
        <v>199</v>
      </c>
      <c r="AH123" s="266" t="s">
        <v>199</v>
      </c>
      <c r="AI123" s="266" t="s">
        <v>199</v>
      </c>
      <c r="AJ123" s="266" t="s">
        <v>199</v>
      </c>
      <c r="AK123" s="266" t="s">
        <v>547</v>
      </c>
    </row>
    <row r="124" spans="2:37" s="263" customFormat="1" ht="142.5" x14ac:dyDescent="0.2">
      <c r="B124" s="266" t="s">
        <v>455</v>
      </c>
      <c r="C124" s="267" t="s">
        <v>873</v>
      </c>
      <c r="D124" s="266" t="s">
        <v>1253</v>
      </c>
      <c r="E124" s="266" t="s">
        <v>1338</v>
      </c>
      <c r="F124" s="287" t="s">
        <v>2087</v>
      </c>
      <c r="G124" s="266" t="s">
        <v>2044</v>
      </c>
      <c r="H124" s="266" t="s">
        <v>1197</v>
      </c>
      <c r="I124" s="266" t="s">
        <v>877</v>
      </c>
      <c r="J124" s="266" t="s">
        <v>199</v>
      </c>
      <c r="K124" s="266" t="s">
        <v>199</v>
      </c>
      <c r="L124" s="266" t="s">
        <v>199</v>
      </c>
      <c r="M124" s="308" t="s">
        <v>1342</v>
      </c>
      <c r="N124" s="310" t="s">
        <v>1343</v>
      </c>
      <c r="O124" s="310" t="s">
        <v>1344</v>
      </c>
      <c r="P124" s="308" t="s">
        <v>817</v>
      </c>
      <c r="Q124" s="308" t="s">
        <v>1279</v>
      </c>
      <c r="R124" s="307" t="s">
        <v>99</v>
      </c>
      <c r="S124" s="269">
        <v>45366</v>
      </c>
      <c r="T124" s="269">
        <v>45381</v>
      </c>
      <c r="U124" s="257" t="s">
        <v>519</v>
      </c>
      <c r="V124" s="115">
        <f>(3.2*20*0.5)*(10000000/30/8)</f>
        <v>1333333.3333333333</v>
      </c>
      <c r="W124" s="266">
        <v>189</v>
      </c>
      <c r="X124" s="266" t="s">
        <v>1280</v>
      </c>
      <c r="Y124" s="266" t="s">
        <v>356</v>
      </c>
      <c r="Z124" s="277" t="s">
        <v>199</v>
      </c>
      <c r="AA124" s="277" t="s">
        <v>199</v>
      </c>
      <c r="AB124" s="277" t="s">
        <v>199</v>
      </c>
      <c r="AC124" s="266" t="s">
        <v>492</v>
      </c>
      <c r="AD124" s="266" t="s">
        <v>249</v>
      </c>
      <c r="AE124" s="266" t="s">
        <v>199</v>
      </c>
      <c r="AF124" s="266" t="s">
        <v>199</v>
      </c>
      <c r="AG124" s="266" t="s">
        <v>199</v>
      </c>
      <c r="AH124" s="266" t="s">
        <v>199</v>
      </c>
      <c r="AI124" s="266" t="s">
        <v>199</v>
      </c>
      <c r="AJ124" s="266" t="s">
        <v>199</v>
      </c>
      <c r="AK124" s="266" t="s">
        <v>199</v>
      </c>
    </row>
    <row r="125" spans="2:37" s="263" customFormat="1" ht="114" x14ac:dyDescent="0.2">
      <c r="B125" s="266" t="s">
        <v>455</v>
      </c>
      <c r="C125" s="267" t="s">
        <v>456</v>
      </c>
      <c r="D125" s="266" t="s">
        <v>457</v>
      </c>
      <c r="E125" s="268" t="s">
        <v>459</v>
      </c>
      <c r="F125" s="268" t="s">
        <v>1976</v>
      </c>
      <c r="G125" s="268" t="s">
        <v>1978</v>
      </c>
      <c r="H125" s="268" t="s">
        <v>460</v>
      </c>
      <c r="I125" s="266" t="s">
        <v>199</v>
      </c>
      <c r="J125" s="266" t="s">
        <v>199</v>
      </c>
      <c r="K125" s="266" t="s">
        <v>199</v>
      </c>
      <c r="L125" s="266" t="s">
        <v>199</v>
      </c>
      <c r="M125" s="308" t="s">
        <v>466</v>
      </c>
      <c r="N125" s="308" t="s">
        <v>467</v>
      </c>
      <c r="O125" s="309" t="s">
        <v>468</v>
      </c>
      <c r="P125" s="308" t="s">
        <v>349</v>
      </c>
      <c r="Q125" s="308" t="s">
        <v>447</v>
      </c>
      <c r="R125" s="289" t="s">
        <v>84</v>
      </c>
      <c r="S125" s="269">
        <v>45324</v>
      </c>
      <c r="T125" s="269">
        <v>45626</v>
      </c>
      <c r="U125" s="269" t="s">
        <v>84</v>
      </c>
      <c r="V125" s="271">
        <v>0</v>
      </c>
      <c r="W125" s="272" t="s">
        <v>206</v>
      </c>
      <c r="X125" s="266" t="s">
        <v>425</v>
      </c>
      <c r="Y125" s="266" t="s">
        <v>465</v>
      </c>
      <c r="Z125" s="266" t="s">
        <v>469</v>
      </c>
      <c r="AA125" s="266" t="s">
        <v>199</v>
      </c>
      <c r="AB125" s="272" t="s">
        <v>199</v>
      </c>
      <c r="AC125" s="266" t="s">
        <v>209</v>
      </c>
      <c r="AD125" s="266" t="s">
        <v>199</v>
      </c>
      <c r="AE125" s="266" t="s">
        <v>199</v>
      </c>
      <c r="AF125" s="266" t="s">
        <v>199</v>
      </c>
      <c r="AG125" s="266" t="s">
        <v>199</v>
      </c>
      <c r="AH125" s="266" t="s">
        <v>199</v>
      </c>
      <c r="AI125" s="266" t="s">
        <v>199</v>
      </c>
      <c r="AJ125" s="266" t="s">
        <v>199</v>
      </c>
      <c r="AK125" s="266" t="s">
        <v>420</v>
      </c>
    </row>
    <row r="126" spans="2:37" s="263" customFormat="1" ht="142.5" x14ac:dyDescent="0.2">
      <c r="B126" s="266" t="s">
        <v>455</v>
      </c>
      <c r="C126" s="267" t="s">
        <v>873</v>
      </c>
      <c r="D126" s="266" t="s">
        <v>1253</v>
      </c>
      <c r="E126" s="266" t="s">
        <v>1338</v>
      </c>
      <c r="F126" s="287" t="s">
        <v>2087</v>
      </c>
      <c r="G126" s="266" t="s">
        <v>2044</v>
      </c>
      <c r="H126" s="266" t="s">
        <v>1197</v>
      </c>
      <c r="I126" s="266" t="s">
        <v>877</v>
      </c>
      <c r="J126" s="266" t="s">
        <v>199</v>
      </c>
      <c r="K126" s="266" t="s">
        <v>199</v>
      </c>
      <c r="L126" s="266" t="s">
        <v>199</v>
      </c>
      <c r="M126" s="308" t="s">
        <v>2100</v>
      </c>
      <c r="N126" s="308" t="s">
        <v>1349</v>
      </c>
      <c r="O126" s="310" t="s">
        <v>1350</v>
      </c>
      <c r="P126" s="308" t="s">
        <v>2120</v>
      </c>
      <c r="Q126" s="308" t="s">
        <v>1279</v>
      </c>
      <c r="R126" s="307" t="s">
        <v>99</v>
      </c>
      <c r="S126" s="269">
        <v>45444</v>
      </c>
      <c r="T126" s="269">
        <v>45458</v>
      </c>
      <c r="U126" s="257" t="s">
        <v>519</v>
      </c>
      <c r="V126" s="115">
        <f>(4*20*0.5)*(10000000/30/8)</f>
        <v>1666666.6666666665</v>
      </c>
      <c r="W126" s="266">
        <v>189</v>
      </c>
      <c r="X126" s="266" t="s">
        <v>1280</v>
      </c>
      <c r="Y126" s="266" t="s">
        <v>356</v>
      </c>
      <c r="Z126" s="277" t="s">
        <v>199</v>
      </c>
      <c r="AA126" s="277" t="s">
        <v>199</v>
      </c>
      <c r="AB126" s="277" t="s">
        <v>199</v>
      </c>
      <c r="AC126" s="266" t="s">
        <v>492</v>
      </c>
      <c r="AD126" s="266" t="s">
        <v>249</v>
      </c>
      <c r="AE126" s="266" t="s">
        <v>199</v>
      </c>
      <c r="AF126" s="266" t="s">
        <v>199</v>
      </c>
      <c r="AG126" s="266" t="s">
        <v>199</v>
      </c>
      <c r="AH126" s="266" t="s">
        <v>199</v>
      </c>
      <c r="AI126" s="266" t="s">
        <v>199</v>
      </c>
      <c r="AJ126" s="266" t="s">
        <v>199</v>
      </c>
      <c r="AK126" s="266" t="s">
        <v>199</v>
      </c>
    </row>
    <row r="127" spans="2:37" s="263" customFormat="1" ht="142.5" x14ac:dyDescent="0.2">
      <c r="B127" s="266" t="s">
        <v>455</v>
      </c>
      <c r="C127" s="267" t="s">
        <v>873</v>
      </c>
      <c r="D127" s="266" t="s">
        <v>1253</v>
      </c>
      <c r="E127" s="266" t="s">
        <v>1275</v>
      </c>
      <c r="F127" s="287" t="s">
        <v>2087</v>
      </c>
      <c r="G127" s="287" t="s">
        <v>1989</v>
      </c>
      <c r="H127" s="266" t="s">
        <v>1197</v>
      </c>
      <c r="I127" s="266" t="s">
        <v>877</v>
      </c>
      <c r="J127" s="266" t="s">
        <v>199</v>
      </c>
      <c r="K127" s="266" t="s">
        <v>199</v>
      </c>
      <c r="L127" s="266" t="s">
        <v>199</v>
      </c>
      <c r="M127" s="308" t="s">
        <v>1291</v>
      </c>
      <c r="N127" s="308" t="s">
        <v>1292</v>
      </c>
      <c r="O127" s="310" t="s">
        <v>1293</v>
      </c>
      <c r="P127" s="308" t="s">
        <v>817</v>
      </c>
      <c r="Q127" s="308" t="s">
        <v>1279</v>
      </c>
      <c r="R127" s="307" t="s">
        <v>99</v>
      </c>
      <c r="S127" s="269">
        <v>45342</v>
      </c>
      <c r="T127" s="269">
        <v>45366</v>
      </c>
      <c r="U127" s="257" t="s">
        <v>519</v>
      </c>
      <c r="V127" s="115">
        <f>(5.6*20*0.8)*(10000000/30/8)</f>
        <v>3733333.3333333335</v>
      </c>
      <c r="W127" s="266">
        <v>189</v>
      </c>
      <c r="X127" s="266" t="s">
        <v>1280</v>
      </c>
      <c r="Y127" s="266" t="s">
        <v>1290</v>
      </c>
      <c r="Z127" s="266" t="s">
        <v>356</v>
      </c>
      <c r="AA127" s="277" t="s">
        <v>199</v>
      </c>
      <c r="AB127" s="277" t="s">
        <v>199</v>
      </c>
      <c r="AC127" s="266" t="s">
        <v>209</v>
      </c>
      <c r="AD127" s="266" t="s">
        <v>249</v>
      </c>
      <c r="AE127" s="266" t="s">
        <v>199</v>
      </c>
      <c r="AF127" s="266" t="s">
        <v>199</v>
      </c>
      <c r="AG127" s="266" t="s">
        <v>199</v>
      </c>
      <c r="AH127" s="266" t="s">
        <v>199</v>
      </c>
      <c r="AI127" s="266" t="s">
        <v>199</v>
      </c>
      <c r="AJ127" s="266" t="s">
        <v>199</v>
      </c>
      <c r="AK127" s="266" t="s">
        <v>199</v>
      </c>
    </row>
    <row r="128" spans="2:37" s="263" customFormat="1" ht="142.5" x14ac:dyDescent="0.2">
      <c r="B128" s="266" t="s">
        <v>455</v>
      </c>
      <c r="C128" s="267" t="s">
        <v>873</v>
      </c>
      <c r="D128" s="266" t="s">
        <v>1253</v>
      </c>
      <c r="E128" s="266" t="s">
        <v>1354</v>
      </c>
      <c r="F128" s="287" t="s">
        <v>2087</v>
      </c>
      <c r="G128" s="266" t="s">
        <v>2045</v>
      </c>
      <c r="H128" s="266" t="s">
        <v>1197</v>
      </c>
      <c r="I128" s="266" t="s">
        <v>877</v>
      </c>
      <c r="J128" s="266" t="s">
        <v>199</v>
      </c>
      <c r="K128" s="266" t="s">
        <v>199</v>
      </c>
      <c r="L128" s="266" t="s">
        <v>199</v>
      </c>
      <c r="M128" s="308" t="s">
        <v>1379</v>
      </c>
      <c r="N128" s="308" t="s">
        <v>1380</v>
      </c>
      <c r="O128" s="308" t="s">
        <v>1381</v>
      </c>
      <c r="P128" s="308" t="s">
        <v>817</v>
      </c>
      <c r="Q128" s="308" t="s">
        <v>1279</v>
      </c>
      <c r="R128" s="307" t="s">
        <v>99</v>
      </c>
      <c r="S128" s="269">
        <v>45597</v>
      </c>
      <c r="T128" s="269">
        <v>45641</v>
      </c>
      <c r="U128" s="257" t="s">
        <v>519</v>
      </c>
      <c r="V128" s="115">
        <f>(4*20*1.5)*(10000000/30/8)</f>
        <v>5000000</v>
      </c>
      <c r="W128" s="266">
        <v>189</v>
      </c>
      <c r="X128" s="266" t="s">
        <v>1280</v>
      </c>
      <c r="Y128" s="266" t="s">
        <v>356</v>
      </c>
      <c r="Z128" s="277" t="s">
        <v>199</v>
      </c>
      <c r="AA128" s="277" t="s">
        <v>199</v>
      </c>
      <c r="AB128" s="277" t="s">
        <v>199</v>
      </c>
      <c r="AC128" s="266" t="s">
        <v>492</v>
      </c>
      <c r="AD128" s="266" t="s">
        <v>249</v>
      </c>
      <c r="AE128" s="266" t="s">
        <v>199</v>
      </c>
      <c r="AF128" s="266" t="s">
        <v>199</v>
      </c>
      <c r="AG128" s="266" t="s">
        <v>199</v>
      </c>
      <c r="AH128" s="266" t="s">
        <v>199</v>
      </c>
      <c r="AI128" s="266" t="s">
        <v>199</v>
      </c>
      <c r="AJ128" s="266" t="s">
        <v>199</v>
      </c>
      <c r="AK128" s="266" t="s">
        <v>199</v>
      </c>
    </row>
    <row r="129" spans="2:37" s="263" customFormat="1" ht="171" x14ac:dyDescent="0.2">
      <c r="B129" s="266" t="s">
        <v>523</v>
      </c>
      <c r="C129" s="267" t="s">
        <v>524</v>
      </c>
      <c r="D129" s="266" t="s">
        <v>525</v>
      </c>
      <c r="E129" s="266" t="s">
        <v>1756</v>
      </c>
      <c r="F129" s="266" t="s">
        <v>2072</v>
      </c>
      <c r="G129" s="266" t="s">
        <v>1985</v>
      </c>
      <c r="H129" s="266" t="s">
        <v>282</v>
      </c>
      <c r="I129" s="266" t="s">
        <v>199</v>
      </c>
      <c r="J129" s="266" t="s">
        <v>199</v>
      </c>
      <c r="K129" s="266" t="s">
        <v>199</v>
      </c>
      <c r="L129" s="266" t="s">
        <v>199</v>
      </c>
      <c r="M129" s="308" t="s">
        <v>540</v>
      </c>
      <c r="N129" s="308" t="s">
        <v>541</v>
      </c>
      <c r="O129" s="309" t="s">
        <v>542</v>
      </c>
      <c r="P129" s="308" t="s">
        <v>543</v>
      </c>
      <c r="Q129" s="308" t="s">
        <v>544</v>
      </c>
      <c r="R129" s="289" t="s">
        <v>545</v>
      </c>
      <c r="S129" s="269">
        <v>45323</v>
      </c>
      <c r="T129" s="269">
        <v>45641</v>
      </c>
      <c r="U129" s="269" t="s">
        <v>519</v>
      </c>
      <c r="V129" s="271">
        <f>(5*20*10.5)*(3886560/30/8)</f>
        <v>17003700</v>
      </c>
      <c r="W129" s="266" t="s">
        <v>546</v>
      </c>
      <c r="X129" s="266" t="s">
        <v>207</v>
      </c>
      <c r="Y129" s="266" t="s">
        <v>402</v>
      </c>
      <c r="Z129" s="266" t="s">
        <v>199</v>
      </c>
      <c r="AA129" s="266" t="s">
        <v>199</v>
      </c>
      <c r="AB129" s="266" t="s">
        <v>199</v>
      </c>
      <c r="AC129" s="266" t="s">
        <v>366</v>
      </c>
      <c r="AD129" s="266" t="s">
        <v>249</v>
      </c>
      <c r="AE129" s="266" t="s">
        <v>199</v>
      </c>
      <c r="AF129" s="266" t="s">
        <v>199</v>
      </c>
      <c r="AG129" s="266" t="s">
        <v>199</v>
      </c>
      <c r="AH129" s="266" t="s">
        <v>199</v>
      </c>
      <c r="AI129" s="266" t="s">
        <v>404</v>
      </c>
      <c r="AJ129" s="266" t="s">
        <v>405</v>
      </c>
      <c r="AK129" s="266" t="s">
        <v>547</v>
      </c>
    </row>
    <row r="130" spans="2:37" s="263" customFormat="1" ht="128.25" x14ac:dyDescent="0.2">
      <c r="B130" s="266" t="s">
        <v>193</v>
      </c>
      <c r="C130" s="267" t="s">
        <v>1678</v>
      </c>
      <c r="D130" s="266" t="s">
        <v>1476</v>
      </c>
      <c r="E130" s="266" t="s">
        <v>1482</v>
      </c>
      <c r="F130" s="266" t="s">
        <v>2089</v>
      </c>
      <c r="G130" s="266" t="s">
        <v>2000</v>
      </c>
      <c r="H130" s="266" t="s">
        <v>1197</v>
      </c>
      <c r="I130" s="266" t="s">
        <v>1449</v>
      </c>
      <c r="J130" s="266" t="s">
        <v>199</v>
      </c>
      <c r="K130" s="266" t="s">
        <v>199</v>
      </c>
      <c r="L130" s="266" t="s">
        <v>199</v>
      </c>
      <c r="M130" s="311" t="s">
        <v>1483</v>
      </c>
      <c r="N130" s="311" t="s">
        <v>1956</v>
      </c>
      <c r="O130" s="311" t="s">
        <v>1485</v>
      </c>
      <c r="P130" s="308" t="s">
        <v>1314</v>
      </c>
      <c r="Q130" s="311" t="s">
        <v>1457</v>
      </c>
      <c r="R130" s="307" t="s">
        <v>99</v>
      </c>
      <c r="S130" s="270">
        <v>45301</v>
      </c>
      <c r="T130" s="269">
        <v>45381</v>
      </c>
      <c r="U130" s="269" t="s">
        <v>519</v>
      </c>
      <c r="V130" s="115">
        <v>0</v>
      </c>
      <c r="W130" s="272" t="s">
        <v>206</v>
      </c>
      <c r="X130" s="266" t="s">
        <v>207</v>
      </c>
      <c r="Y130" s="266" t="s">
        <v>199</v>
      </c>
      <c r="Z130" s="266" t="s">
        <v>199</v>
      </c>
      <c r="AA130" s="266" t="s">
        <v>199</v>
      </c>
      <c r="AB130" s="277" t="s">
        <v>199</v>
      </c>
      <c r="AC130" s="266" t="s">
        <v>419</v>
      </c>
      <c r="AD130" s="266" t="s">
        <v>492</v>
      </c>
      <c r="AE130" s="266" t="s">
        <v>199</v>
      </c>
      <c r="AF130" s="266" t="s">
        <v>199</v>
      </c>
      <c r="AG130" s="266" t="s">
        <v>199</v>
      </c>
      <c r="AH130" s="266" t="s">
        <v>199</v>
      </c>
      <c r="AI130" s="266" t="s">
        <v>199</v>
      </c>
      <c r="AJ130" s="266" t="s">
        <v>199</v>
      </c>
      <c r="AK130" s="266" t="s">
        <v>502</v>
      </c>
    </row>
    <row r="131" spans="2:37" s="263" customFormat="1" ht="409.5" x14ac:dyDescent="0.2">
      <c r="B131" s="266" t="s">
        <v>523</v>
      </c>
      <c r="C131" s="267" t="s">
        <v>524</v>
      </c>
      <c r="D131" s="266" t="s">
        <v>685</v>
      </c>
      <c r="E131" s="266" t="s">
        <v>687</v>
      </c>
      <c r="F131" s="268" t="s">
        <v>2024</v>
      </c>
      <c r="G131" s="266" t="s">
        <v>2025</v>
      </c>
      <c r="H131" s="266" t="s">
        <v>282</v>
      </c>
      <c r="I131" s="266" t="s">
        <v>199</v>
      </c>
      <c r="J131" s="266" t="s">
        <v>199</v>
      </c>
      <c r="K131" s="266" t="s">
        <v>199</v>
      </c>
      <c r="L131" s="266" t="s">
        <v>199</v>
      </c>
      <c r="M131" s="312" t="s">
        <v>959</v>
      </c>
      <c r="N131" s="312" t="s">
        <v>1945</v>
      </c>
      <c r="O131" s="312" t="s">
        <v>960</v>
      </c>
      <c r="P131" s="313" t="s">
        <v>843</v>
      </c>
      <c r="Q131" s="280" t="s">
        <v>961</v>
      </c>
      <c r="R131" s="314" t="s">
        <v>282</v>
      </c>
      <c r="S131" s="290">
        <v>45323</v>
      </c>
      <c r="T131" s="290">
        <v>45626</v>
      </c>
      <c r="U131" s="280" t="s">
        <v>84</v>
      </c>
      <c r="V131" s="275">
        <v>90069132.609999999</v>
      </c>
      <c r="W131" s="280" t="s">
        <v>2020</v>
      </c>
      <c r="X131" s="266" t="s">
        <v>376</v>
      </c>
      <c r="Y131" s="266" t="s">
        <v>233</v>
      </c>
      <c r="Z131" s="266" t="s">
        <v>402</v>
      </c>
      <c r="AA131" s="266" t="s">
        <v>199</v>
      </c>
      <c r="AB131" s="266" t="s">
        <v>199</v>
      </c>
      <c r="AC131" s="268" t="s">
        <v>366</v>
      </c>
      <c r="AD131" s="266" t="s">
        <v>249</v>
      </c>
      <c r="AE131" s="266" t="s">
        <v>199</v>
      </c>
      <c r="AF131" s="266" t="s">
        <v>199</v>
      </c>
      <c r="AG131" s="266" t="s">
        <v>199</v>
      </c>
      <c r="AH131" s="266" t="s">
        <v>199</v>
      </c>
      <c r="AI131" s="266" t="s">
        <v>404</v>
      </c>
      <c r="AJ131" s="266" t="s">
        <v>706</v>
      </c>
      <c r="AK131" s="272" t="s">
        <v>262</v>
      </c>
    </row>
    <row r="132" spans="2:37" s="263" customFormat="1" ht="409.5" x14ac:dyDescent="0.2">
      <c r="B132" s="266" t="s">
        <v>523</v>
      </c>
      <c r="C132" s="267" t="s">
        <v>524</v>
      </c>
      <c r="D132" s="266" t="s">
        <v>685</v>
      </c>
      <c r="E132" s="266" t="s">
        <v>687</v>
      </c>
      <c r="F132" s="268" t="s">
        <v>2024</v>
      </c>
      <c r="G132" s="266" t="s">
        <v>2025</v>
      </c>
      <c r="H132" s="266" t="s">
        <v>282</v>
      </c>
      <c r="I132" s="266" t="s">
        <v>199</v>
      </c>
      <c r="J132" s="266" t="s">
        <v>199</v>
      </c>
      <c r="K132" s="266" t="s">
        <v>199</v>
      </c>
      <c r="L132" s="266" t="s">
        <v>199</v>
      </c>
      <c r="M132" s="312" t="s">
        <v>962</v>
      </c>
      <c r="N132" s="312" t="s">
        <v>1946</v>
      </c>
      <c r="O132" s="312" t="s">
        <v>963</v>
      </c>
      <c r="P132" s="313" t="s">
        <v>843</v>
      </c>
      <c r="Q132" s="280" t="s">
        <v>964</v>
      </c>
      <c r="R132" s="314" t="s">
        <v>282</v>
      </c>
      <c r="S132" s="290">
        <v>45323</v>
      </c>
      <c r="T132" s="290">
        <v>45626</v>
      </c>
      <c r="U132" s="280" t="s">
        <v>965</v>
      </c>
      <c r="V132" s="275">
        <v>90069132.609999999</v>
      </c>
      <c r="W132" s="280" t="s">
        <v>2020</v>
      </c>
      <c r="X132" s="266" t="s">
        <v>376</v>
      </c>
      <c r="Y132" s="266" t="s">
        <v>233</v>
      </c>
      <c r="Z132" s="266" t="s">
        <v>402</v>
      </c>
      <c r="AA132" s="266" t="s">
        <v>199</v>
      </c>
      <c r="AB132" s="266" t="s">
        <v>199</v>
      </c>
      <c r="AC132" s="268" t="s">
        <v>366</v>
      </c>
      <c r="AD132" s="266" t="s">
        <v>249</v>
      </c>
      <c r="AE132" s="266" t="s">
        <v>199</v>
      </c>
      <c r="AF132" s="266" t="s">
        <v>199</v>
      </c>
      <c r="AG132" s="266" t="s">
        <v>199</v>
      </c>
      <c r="AH132" s="266" t="s">
        <v>199</v>
      </c>
      <c r="AI132" s="266" t="s">
        <v>404</v>
      </c>
      <c r="AJ132" s="266" t="s">
        <v>706</v>
      </c>
      <c r="AK132" s="272" t="s">
        <v>262</v>
      </c>
    </row>
    <row r="133" spans="2:37" s="263" customFormat="1" ht="409.5" x14ac:dyDescent="0.2">
      <c r="B133" s="266" t="s">
        <v>523</v>
      </c>
      <c r="C133" s="267" t="s">
        <v>524</v>
      </c>
      <c r="D133" s="266" t="s">
        <v>685</v>
      </c>
      <c r="E133" s="266" t="s">
        <v>687</v>
      </c>
      <c r="F133" s="268" t="s">
        <v>2024</v>
      </c>
      <c r="G133" s="266" t="s">
        <v>2025</v>
      </c>
      <c r="H133" s="266" t="s">
        <v>282</v>
      </c>
      <c r="I133" s="266" t="s">
        <v>199</v>
      </c>
      <c r="J133" s="266" t="s">
        <v>199</v>
      </c>
      <c r="K133" s="266" t="s">
        <v>199</v>
      </c>
      <c r="L133" s="266" t="s">
        <v>199</v>
      </c>
      <c r="M133" s="280" t="s">
        <v>957</v>
      </c>
      <c r="N133" s="280" t="s">
        <v>1944</v>
      </c>
      <c r="O133" s="280" t="s">
        <v>958</v>
      </c>
      <c r="P133" s="313" t="s">
        <v>843</v>
      </c>
      <c r="Q133" s="280" t="s">
        <v>951</v>
      </c>
      <c r="R133" s="314" t="s">
        <v>282</v>
      </c>
      <c r="S133" s="290">
        <v>45323</v>
      </c>
      <c r="T133" s="290">
        <v>45626</v>
      </c>
      <c r="U133" s="280" t="s">
        <v>84</v>
      </c>
      <c r="V133" s="275">
        <v>90069132.609999999</v>
      </c>
      <c r="W133" s="280" t="s">
        <v>2020</v>
      </c>
      <c r="X133" s="266" t="s">
        <v>376</v>
      </c>
      <c r="Y133" s="266" t="s">
        <v>233</v>
      </c>
      <c r="Z133" s="266" t="s">
        <v>402</v>
      </c>
      <c r="AA133" s="266" t="s">
        <v>199</v>
      </c>
      <c r="AB133" s="266" t="s">
        <v>199</v>
      </c>
      <c r="AC133" s="268" t="s">
        <v>366</v>
      </c>
      <c r="AD133" s="266" t="s">
        <v>249</v>
      </c>
      <c r="AE133" s="266" t="s">
        <v>199</v>
      </c>
      <c r="AF133" s="266" t="s">
        <v>199</v>
      </c>
      <c r="AG133" s="266" t="s">
        <v>199</v>
      </c>
      <c r="AH133" s="266" t="s">
        <v>199</v>
      </c>
      <c r="AI133" s="266" t="s">
        <v>404</v>
      </c>
      <c r="AJ133" s="266" t="s">
        <v>706</v>
      </c>
      <c r="AK133" s="272" t="s">
        <v>262</v>
      </c>
    </row>
    <row r="134" spans="2:37" s="263" customFormat="1" ht="171" x14ac:dyDescent="0.2">
      <c r="B134" s="266" t="s">
        <v>523</v>
      </c>
      <c r="C134" s="267" t="s">
        <v>524</v>
      </c>
      <c r="D134" s="266" t="s">
        <v>1508</v>
      </c>
      <c r="E134" s="266" t="s">
        <v>1523</v>
      </c>
      <c r="F134" s="266" t="s">
        <v>1508</v>
      </c>
      <c r="G134" s="266" t="s">
        <v>1988</v>
      </c>
      <c r="H134" s="266" t="s">
        <v>282</v>
      </c>
      <c r="I134" s="266" t="s">
        <v>199</v>
      </c>
      <c r="J134" s="266" t="s">
        <v>199</v>
      </c>
      <c r="K134" s="266" t="s">
        <v>199</v>
      </c>
      <c r="L134" s="266" t="s">
        <v>199</v>
      </c>
      <c r="M134" s="266" t="s">
        <v>1527</v>
      </c>
      <c r="N134" s="266" t="s">
        <v>1528</v>
      </c>
      <c r="O134" s="272" t="s">
        <v>1529</v>
      </c>
      <c r="P134" s="311" t="s">
        <v>543</v>
      </c>
      <c r="Q134" s="266" t="s">
        <v>1530</v>
      </c>
      <c r="R134" s="289" t="s">
        <v>545</v>
      </c>
      <c r="S134" s="269">
        <v>45323</v>
      </c>
      <c r="T134" s="269">
        <v>45641</v>
      </c>
      <c r="U134" s="269" t="s">
        <v>519</v>
      </c>
      <c r="V134" s="271">
        <f>(3*20*10.5)*(3886560/30/8)</f>
        <v>10202220</v>
      </c>
      <c r="W134" s="266" t="s">
        <v>546</v>
      </c>
      <c r="X134" s="266" t="s">
        <v>480</v>
      </c>
      <c r="Y134" s="266" t="s">
        <v>199</v>
      </c>
      <c r="Z134" s="266" t="s">
        <v>199</v>
      </c>
      <c r="AA134" s="266" t="s">
        <v>199</v>
      </c>
      <c r="AB134" s="266" t="s">
        <v>199</v>
      </c>
      <c r="AC134" s="266" t="s">
        <v>209</v>
      </c>
      <c r="AD134" s="266" t="s">
        <v>249</v>
      </c>
      <c r="AE134" s="266" t="s">
        <v>199</v>
      </c>
      <c r="AF134" s="266" t="s">
        <v>199</v>
      </c>
      <c r="AG134" s="266" t="s">
        <v>199</v>
      </c>
      <c r="AH134" s="266" t="s">
        <v>199</v>
      </c>
      <c r="AI134" s="266" t="s">
        <v>199</v>
      </c>
      <c r="AJ134" s="266" t="s">
        <v>199</v>
      </c>
      <c r="AK134" s="266" t="s">
        <v>547</v>
      </c>
    </row>
    <row r="135" spans="2:37" s="263" customFormat="1" ht="142.5" x14ac:dyDescent="0.2">
      <c r="B135" s="266" t="s">
        <v>455</v>
      </c>
      <c r="C135" s="267" t="s">
        <v>873</v>
      </c>
      <c r="D135" s="266" t="s">
        <v>1253</v>
      </c>
      <c r="E135" s="266" t="s">
        <v>1354</v>
      </c>
      <c r="F135" s="287" t="s">
        <v>2087</v>
      </c>
      <c r="G135" s="266" t="s">
        <v>2000</v>
      </c>
      <c r="H135" s="266" t="s">
        <v>1197</v>
      </c>
      <c r="I135" s="266" t="s">
        <v>877</v>
      </c>
      <c r="J135" s="266" t="s">
        <v>199</v>
      </c>
      <c r="K135" s="266" t="s">
        <v>199</v>
      </c>
      <c r="L135" s="266" t="s">
        <v>199</v>
      </c>
      <c r="M135" s="266" t="s">
        <v>1382</v>
      </c>
      <c r="N135" s="266" t="s">
        <v>1383</v>
      </c>
      <c r="O135" s="266" t="s">
        <v>1384</v>
      </c>
      <c r="P135" s="266" t="s">
        <v>817</v>
      </c>
      <c r="Q135" s="266" t="s">
        <v>1279</v>
      </c>
      <c r="R135" s="307" t="s">
        <v>99</v>
      </c>
      <c r="S135" s="269">
        <v>45597</v>
      </c>
      <c r="T135" s="269">
        <v>45641</v>
      </c>
      <c r="U135" s="257" t="s">
        <v>519</v>
      </c>
      <c r="V135" s="115">
        <f>(5.6*20*1.5)*(10000000/30/8)</f>
        <v>7000000</v>
      </c>
      <c r="W135" s="266">
        <v>189</v>
      </c>
      <c r="X135" s="266" t="s">
        <v>1280</v>
      </c>
      <c r="Y135" s="266" t="s">
        <v>1297</v>
      </c>
      <c r="Z135" s="266" t="s">
        <v>356</v>
      </c>
      <c r="AA135" s="277" t="s">
        <v>199</v>
      </c>
      <c r="AB135" s="277" t="s">
        <v>199</v>
      </c>
      <c r="AC135" s="266" t="s">
        <v>492</v>
      </c>
      <c r="AD135" s="266" t="s">
        <v>249</v>
      </c>
      <c r="AE135" s="266" t="s">
        <v>199</v>
      </c>
      <c r="AF135" s="266" t="s">
        <v>199</v>
      </c>
      <c r="AG135" s="266" t="s">
        <v>199</v>
      </c>
      <c r="AH135" s="266" t="s">
        <v>199</v>
      </c>
      <c r="AI135" s="266" t="s">
        <v>199</v>
      </c>
      <c r="AJ135" s="266" t="s">
        <v>199</v>
      </c>
      <c r="AK135" s="266" t="s">
        <v>199</v>
      </c>
    </row>
    <row r="136" spans="2:37" s="263" customFormat="1" ht="99.75" x14ac:dyDescent="0.2">
      <c r="B136" s="266" t="s">
        <v>455</v>
      </c>
      <c r="C136" s="267" t="s">
        <v>456</v>
      </c>
      <c r="D136" s="266" t="s">
        <v>716</v>
      </c>
      <c r="E136" s="266" t="s">
        <v>717</v>
      </c>
      <c r="F136" s="266" t="s">
        <v>716</v>
      </c>
      <c r="G136" s="266" t="s">
        <v>1980</v>
      </c>
      <c r="H136" s="266" t="s">
        <v>561</v>
      </c>
      <c r="I136" s="266" t="s">
        <v>199</v>
      </c>
      <c r="J136" s="266" t="s">
        <v>199</v>
      </c>
      <c r="K136" s="266" t="s">
        <v>199</v>
      </c>
      <c r="L136" s="266" t="s">
        <v>199</v>
      </c>
      <c r="M136" s="266" t="s">
        <v>829</v>
      </c>
      <c r="N136" s="266" t="s">
        <v>830</v>
      </c>
      <c r="O136" s="272" t="s">
        <v>806</v>
      </c>
      <c r="P136" s="272" t="s">
        <v>491</v>
      </c>
      <c r="Q136" s="266"/>
      <c r="R136" s="289" t="s">
        <v>99</v>
      </c>
      <c r="S136" s="269">
        <v>45323</v>
      </c>
      <c r="T136" s="269">
        <v>45412</v>
      </c>
      <c r="U136" s="269" t="s">
        <v>99</v>
      </c>
      <c r="V136" s="115">
        <v>0</v>
      </c>
      <c r="W136" s="272" t="s">
        <v>206</v>
      </c>
      <c r="X136" s="266" t="s">
        <v>207</v>
      </c>
      <c r="Y136" s="266" t="s">
        <v>208</v>
      </c>
      <c r="Z136" s="266" t="s">
        <v>376</v>
      </c>
      <c r="AA136" s="266" t="s">
        <v>402</v>
      </c>
      <c r="AB136" s="266" t="s">
        <v>199</v>
      </c>
      <c r="AC136" s="266" t="s">
        <v>492</v>
      </c>
      <c r="AD136" s="266" t="s">
        <v>199</v>
      </c>
      <c r="AE136" s="266" t="s">
        <v>199</v>
      </c>
      <c r="AF136" s="266" t="s">
        <v>199</v>
      </c>
      <c r="AG136" s="266" t="s">
        <v>199</v>
      </c>
      <c r="AH136" s="266" t="s">
        <v>199</v>
      </c>
      <c r="AI136" s="266" t="s">
        <v>199</v>
      </c>
      <c r="AJ136" s="266" t="s">
        <v>199</v>
      </c>
      <c r="AK136" s="266" t="s">
        <v>666</v>
      </c>
    </row>
    <row r="137" spans="2:37" s="263" customFormat="1" ht="99.75" x14ac:dyDescent="0.2">
      <c r="B137" s="266" t="s">
        <v>455</v>
      </c>
      <c r="C137" s="267" t="s">
        <v>456</v>
      </c>
      <c r="D137" s="266" t="s">
        <v>716</v>
      </c>
      <c r="E137" s="266" t="s">
        <v>717</v>
      </c>
      <c r="F137" s="266" t="s">
        <v>716</v>
      </c>
      <c r="G137" s="266" t="s">
        <v>1980</v>
      </c>
      <c r="H137" s="266" t="s">
        <v>561</v>
      </c>
      <c r="I137" s="266" t="s">
        <v>199</v>
      </c>
      <c r="J137" s="266" t="s">
        <v>199</v>
      </c>
      <c r="K137" s="266" t="s">
        <v>199</v>
      </c>
      <c r="L137" s="266" t="s">
        <v>199</v>
      </c>
      <c r="M137" s="266" t="s">
        <v>804</v>
      </c>
      <c r="N137" s="266" t="s">
        <v>805</v>
      </c>
      <c r="O137" s="272" t="s">
        <v>806</v>
      </c>
      <c r="P137" s="272" t="s">
        <v>491</v>
      </c>
      <c r="Q137" s="266"/>
      <c r="R137" s="266" t="s">
        <v>99</v>
      </c>
      <c r="S137" s="269">
        <v>45323</v>
      </c>
      <c r="T137" s="269">
        <v>45412</v>
      </c>
      <c r="U137" s="269" t="s">
        <v>99</v>
      </c>
      <c r="V137" s="115">
        <v>0</v>
      </c>
      <c r="W137" s="272" t="s">
        <v>206</v>
      </c>
      <c r="X137" s="266" t="s">
        <v>207</v>
      </c>
      <c r="Y137" s="266" t="s">
        <v>208</v>
      </c>
      <c r="Z137" s="266" t="s">
        <v>376</v>
      </c>
      <c r="AA137" s="266" t="s">
        <v>402</v>
      </c>
      <c r="AB137" s="266" t="s">
        <v>199</v>
      </c>
      <c r="AC137" s="266" t="s">
        <v>366</v>
      </c>
      <c r="AD137" s="266" t="s">
        <v>492</v>
      </c>
      <c r="AE137" s="266" t="s">
        <v>199</v>
      </c>
      <c r="AF137" s="266" t="s">
        <v>199</v>
      </c>
      <c r="AG137" s="266" t="s">
        <v>199</v>
      </c>
      <c r="AH137" s="266" t="s">
        <v>199</v>
      </c>
      <c r="AI137" s="266" t="s">
        <v>404</v>
      </c>
      <c r="AJ137" s="266" t="s">
        <v>706</v>
      </c>
      <c r="AK137" s="266" t="s">
        <v>666</v>
      </c>
    </row>
    <row r="138" spans="2:37" s="263" customFormat="1" ht="142.5" x14ac:dyDescent="0.2">
      <c r="B138" s="266" t="s">
        <v>455</v>
      </c>
      <c r="C138" s="267" t="s">
        <v>873</v>
      </c>
      <c r="D138" s="266" t="s">
        <v>1253</v>
      </c>
      <c r="E138" s="266" t="s">
        <v>1354</v>
      </c>
      <c r="F138" s="287" t="s">
        <v>2087</v>
      </c>
      <c r="G138" s="266" t="s">
        <v>2000</v>
      </c>
      <c r="H138" s="266" t="s">
        <v>1197</v>
      </c>
      <c r="I138" s="266" t="s">
        <v>877</v>
      </c>
      <c r="J138" s="266" t="s">
        <v>199</v>
      </c>
      <c r="K138" s="266" t="s">
        <v>199</v>
      </c>
      <c r="L138" s="266" t="s">
        <v>199</v>
      </c>
      <c r="M138" s="266" t="s">
        <v>1370</v>
      </c>
      <c r="N138" s="266" t="s">
        <v>1371</v>
      </c>
      <c r="O138" s="268" t="s">
        <v>1372</v>
      </c>
      <c r="P138" s="266" t="s">
        <v>817</v>
      </c>
      <c r="Q138" s="266" t="s">
        <v>1279</v>
      </c>
      <c r="R138" s="277" t="s">
        <v>99</v>
      </c>
      <c r="S138" s="269">
        <v>45550</v>
      </c>
      <c r="T138" s="269">
        <v>45641</v>
      </c>
      <c r="U138" s="257" t="s">
        <v>519</v>
      </c>
      <c r="V138" s="115">
        <f>(5.6*20*1)*(10000000/30/8)</f>
        <v>4666666.666666666</v>
      </c>
      <c r="W138" s="266">
        <v>189</v>
      </c>
      <c r="X138" s="266" t="s">
        <v>1280</v>
      </c>
      <c r="Y138" s="266" t="s">
        <v>1297</v>
      </c>
      <c r="Z138" s="266" t="s">
        <v>356</v>
      </c>
      <c r="AA138" s="277" t="s">
        <v>199</v>
      </c>
      <c r="AB138" s="277" t="s">
        <v>199</v>
      </c>
      <c r="AC138" s="266" t="s">
        <v>492</v>
      </c>
      <c r="AD138" s="266" t="s">
        <v>249</v>
      </c>
      <c r="AE138" s="266" t="s">
        <v>199</v>
      </c>
      <c r="AF138" s="266" t="s">
        <v>199</v>
      </c>
      <c r="AG138" s="266" t="s">
        <v>199</v>
      </c>
      <c r="AH138" s="266" t="s">
        <v>199</v>
      </c>
      <c r="AI138" s="266" t="s">
        <v>199</v>
      </c>
      <c r="AJ138" s="266" t="s">
        <v>199</v>
      </c>
      <c r="AK138" s="266" t="s">
        <v>199</v>
      </c>
    </row>
    <row r="139" spans="2:37" s="263" customFormat="1" ht="114" x14ac:dyDescent="0.2">
      <c r="B139" s="268" t="s">
        <v>455</v>
      </c>
      <c r="C139" s="315" t="s">
        <v>456</v>
      </c>
      <c r="D139" s="268" t="s">
        <v>457</v>
      </c>
      <c r="E139" s="268" t="s">
        <v>459</v>
      </c>
      <c r="F139" s="268" t="s">
        <v>1976</v>
      </c>
      <c r="G139" s="268" t="s">
        <v>1978</v>
      </c>
      <c r="H139" s="268" t="s">
        <v>460</v>
      </c>
      <c r="I139" s="268" t="s">
        <v>199</v>
      </c>
      <c r="J139" s="266" t="s">
        <v>199</v>
      </c>
      <c r="K139" s="266" t="s">
        <v>199</v>
      </c>
      <c r="L139" s="266" t="s">
        <v>199</v>
      </c>
      <c r="M139" s="266" t="s">
        <v>461</v>
      </c>
      <c r="N139" s="266" t="s">
        <v>462</v>
      </c>
      <c r="O139" s="272" t="s">
        <v>463</v>
      </c>
      <c r="P139" s="268" t="s">
        <v>398</v>
      </c>
      <c r="Q139" s="266" t="s">
        <v>464</v>
      </c>
      <c r="R139" s="266" t="s">
        <v>84</v>
      </c>
      <c r="S139" s="269">
        <v>45324</v>
      </c>
      <c r="T139" s="269">
        <v>45626</v>
      </c>
      <c r="U139" s="269" t="s">
        <v>282</v>
      </c>
      <c r="V139" s="257">
        <v>65000000</v>
      </c>
      <c r="W139" s="272">
        <v>549</v>
      </c>
      <c r="X139" s="266" t="s">
        <v>465</v>
      </c>
      <c r="Y139" s="266" t="s">
        <v>425</v>
      </c>
      <c r="Z139" s="266" t="s">
        <v>199</v>
      </c>
      <c r="AA139" s="266" t="s">
        <v>199</v>
      </c>
      <c r="AB139" s="272" t="s">
        <v>199</v>
      </c>
      <c r="AC139" s="266" t="s">
        <v>209</v>
      </c>
      <c r="AD139" s="266" t="s">
        <v>249</v>
      </c>
      <c r="AE139" s="266" t="s">
        <v>199</v>
      </c>
      <c r="AF139" s="266" t="s">
        <v>199</v>
      </c>
      <c r="AG139" s="266" t="s">
        <v>199</v>
      </c>
      <c r="AH139" s="266" t="s">
        <v>199</v>
      </c>
      <c r="AI139" s="266" t="s">
        <v>199</v>
      </c>
      <c r="AJ139" s="266" t="s">
        <v>199</v>
      </c>
      <c r="AK139" s="266" t="s">
        <v>420</v>
      </c>
    </row>
    <row r="140" spans="2:37" s="263" customFormat="1" ht="171" x14ac:dyDescent="0.2">
      <c r="B140" s="266" t="s">
        <v>455</v>
      </c>
      <c r="C140" s="267" t="s">
        <v>873</v>
      </c>
      <c r="D140" s="266" t="s">
        <v>1053</v>
      </c>
      <c r="E140" s="266" t="s">
        <v>1073</v>
      </c>
      <c r="F140" s="266" t="s">
        <v>2082</v>
      </c>
      <c r="G140" s="266" t="s">
        <v>1990</v>
      </c>
      <c r="H140" s="266" t="s">
        <v>765</v>
      </c>
      <c r="I140" s="266" t="s">
        <v>877</v>
      </c>
      <c r="J140" s="266" t="s">
        <v>878</v>
      </c>
      <c r="K140" s="266" t="s">
        <v>199</v>
      </c>
      <c r="L140" s="266" t="s">
        <v>199</v>
      </c>
      <c r="M140" s="266" t="s">
        <v>1078</v>
      </c>
      <c r="N140" s="266" t="s">
        <v>1079</v>
      </c>
      <c r="O140" s="266" t="s">
        <v>1933</v>
      </c>
      <c r="P140" s="266" t="s">
        <v>2156</v>
      </c>
      <c r="Q140" s="266"/>
      <c r="R140" s="266" t="s">
        <v>220</v>
      </c>
      <c r="S140" s="269">
        <v>45612</v>
      </c>
      <c r="T140" s="269">
        <v>45653</v>
      </c>
      <c r="U140" s="269" t="s">
        <v>282</v>
      </c>
      <c r="V140" s="282">
        <v>1300000000</v>
      </c>
      <c r="W140" s="280" t="s">
        <v>1077</v>
      </c>
      <c r="X140" s="266" t="s">
        <v>356</v>
      </c>
      <c r="Y140" s="266" t="s">
        <v>199</v>
      </c>
      <c r="Z140" s="266" t="s">
        <v>199</v>
      </c>
      <c r="AA140" s="266" t="s">
        <v>199</v>
      </c>
      <c r="AB140" s="266" t="s">
        <v>199</v>
      </c>
      <c r="AC140" s="266" t="s">
        <v>358</v>
      </c>
      <c r="AD140" s="266" t="s">
        <v>249</v>
      </c>
      <c r="AE140" s="266" t="s">
        <v>199</v>
      </c>
      <c r="AF140" s="266" t="s">
        <v>199</v>
      </c>
      <c r="AG140" s="266" t="s">
        <v>199</v>
      </c>
      <c r="AH140" s="266" t="s">
        <v>199</v>
      </c>
      <c r="AI140" s="266" t="s">
        <v>199</v>
      </c>
      <c r="AJ140" s="266"/>
      <c r="AK140" s="266" t="s">
        <v>235</v>
      </c>
    </row>
    <row r="141" spans="2:37" s="263" customFormat="1" ht="213.75" x14ac:dyDescent="0.2">
      <c r="B141" s="266" t="s">
        <v>455</v>
      </c>
      <c r="C141" s="267" t="s">
        <v>873</v>
      </c>
      <c r="D141" s="266" t="s">
        <v>1110</v>
      </c>
      <c r="E141" s="266" t="s">
        <v>1120</v>
      </c>
      <c r="F141" s="266" t="s">
        <v>1110</v>
      </c>
      <c r="G141" s="266" t="s">
        <v>2034</v>
      </c>
      <c r="H141" s="266" t="s">
        <v>765</v>
      </c>
      <c r="I141" s="266" t="s">
        <v>877</v>
      </c>
      <c r="J141" s="266" t="s">
        <v>878</v>
      </c>
      <c r="K141" s="266" t="s">
        <v>199</v>
      </c>
      <c r="L141" s="266" t="s">
        <v>199</v>
      </c>
      <c r="M141" s="266" t="s">
        <v>1121</v>
      </c>
      <c r="N141" s="266" t="s">
        <v>2112</v>
      </c>
      <c r="O141" s="272" t="s">
        <v>1123</v>
      </c>
      <c r="P141" s="266" t="s">
        <v>2110</v>
      </c>
      <c r="Q141" s="266"/>
      <c r="R141" s="266" t="s">
        <v>220</v>
      </c>
      <c r="S141" s="269">
        <v>45566</v>
      </c>
      <c r="T141" s="269">
        <v>45641</v>
      </c>
      <c r="U141" s="269" t="s">
        <v>519</v>
      </c>
      <c r="V141" s="316">
        <v>2727623369</v>
      </c>
      <c r="W141" s="280" t="s">
        <v>1068</v>
      </c>
      <c r="X141" s="266" t="s">
        <v>356</v>
      </c>
      <c r="Y141" s="266" t="s">
        <v>199</v>
      </c>
      <c r="Z141" s="266" t="s">
        <v>199</v>
      </c>
      <c r="AA141" s="266" t="s">
        <v>199</v>
      </c>
      <c r="AB141" s="266" t="s">
        <v>199</v>
      </c>
      <c r="AC141" s="266" t="s">
        <v>209</v>
      </c>
      <c r="AD141" s="266" t="s">
        <v>249</v>
      </c>
      <c r="AE141" s="266" t="s">
        <v>199</v>
      </c>
      <c r="AF141" s="266" t="s">
        <v>199</v>
      </c>
      <c r="AG141" s="266" t="s">
        <v>199</v>
      </c>
      <c r="AH141" s="266" t="s">
        <v>199</v>
      </c>
      <c r="AI141" s="266" t="s">
        <v>199</v>
      </c>
      <c r="AJ141" s="266" t="s">
        <v>199</v>
      </c>
      <c r="AK141" s="266" t="s">
        <v>983</v>
      </c>
    </row>
    <row r="142" spans="2:37" s="263" customFormat="1" ht="99.75" x14ac:dyDescent="0.2">
      <c r="B142" s="266" t="s">
        <v>455</v>
      </c>
      <c r="C142" s="267" t="s">
        <v>456</v>
      </c>
      <c r="D142" s="266" t="s">
        <v>716</v>
      </c>
      <c r="E142" s="266" t="s">
        <v>717</v>
      </c>
      <c r="F142" s="266" t="s">
        <v>716</v>
      </c>
      <c r="G142" s="266" t="s">
        <v>2094</v>
      </c>
      <c r="H142" s="266" t="s">
        <v>561</v>
      </c>
      <c r="I142" s="266" t="s">
        <v>199</v>
      </c>
      <c r="J142" s="266" t="s">
        <v>199</v>
      </c>
      <c r="K142" s="266" t="s">
        <v>199</v>
      </c>
      <c r="L142" s="266" t="s">
        <v>199</v>
      </c>
      <c r="M142" s="266" t="s">
        <v>744</v>
      </c>
      <c r="N142" s="266" t="s">
        <v>745</v>
      </c>
      <c r="O142" s="272" t="s">
        <v>746</v>
      </c>
      <c r="P142" s="266" t="s">
        <v>620</v>
      </c>
      <c r="Q142" s="266" t="s">
        <v>621</v>
      </c>
      <c r="R142" s="266" t="s">
        <v>0</v>
      </c>
      <c r="S142" s="278">
        <v>45292</v>
      </c>
      <c r="T142" s="278">
        <v>45641</v>
      </c>
      <c r="U142" s="278" t="s">
        <v>519</v>
      </c>
      <c r="V142" s="275">
        <v>0</v>
      </c>
      <c r="W142" s="272" t="s">
        <v>206</v>
      </c>
      <c r="X142" s="266" t="s">
        <v>480</v>
      </c>
      <c r="Y142" s="266" t="s">
        <v>376</v>
      </c>
      <c r="Z142" s="266" t="s">
        <v>199</v>
      </c>
      <c r="AA142" s="266" t="s">
        <v>199</v>
      </c>
      <c r="AB142" s="266" t="s">
        <v>199</v>
      </c>
      <c r="AC142" s="266" t="s">
        <v>2124</v>
      </c>
      <c r="AD142" s="266" t="s">
        <v>520</v>
      </c>
      <c r="AE142" s="266" t="s">
        <v>492</v>
      </c>
      <c r="AF142" s="266" t="s">
        <v>199</v>
      </c>
      <c r="AG142" s="266" t="s">
        <v>199</v>
      </c>
      <c r="AH142" s="266" t="s">
        <v>199</v>
      </c>
      <c r="AI142" s="266" t="s">
        <v>199</v>
      </c>
      <c r="AJ142" s="266" t="s">
        <v>199</v>
      </c>
      <c r="AK142" s="266" t="s">
        <v>622</v>
      </c>
    </row>
    <row r="143" spans="2:37" s="263" customFormat="1" ht="171" x14ac:dyDescent="0.2">
      <c r="B143" s="266" t="s">
        <v>455</v>
      </c>
      <c r="C143" s="267" t="s">
        <v>873</v>
      </c>
      <c r="D143" s="266" t="s">
        <v>1053</v>
      </c>
      <c r="E143" s="266" t="s">
        <v>1073</v>
      </c>
      <c r="F143" s="266" t="s">
        <v>2082</v>
      </c>
      <c r="G143" s="266" t="s">
        <v>2019</v>
      </c>
      <c r="H143" s="266" t="s">
        <v>765</v>
      </c>
      <c r="I143" s="266" t="s">
        <v>878</v>
      </c>
      <c r="J143" s="266" t="s">
        <v>878</v>
      </c>
      <c r="K143" s="266" t="s">
        <v>199</v>
      </c>
      <c r="L143" s="266" t="s">
        <v>199</v>
      </c>
      <c r="M143" s="284" t="s">
        <v>1084</v>
      </c>
      <c r="N143" s="284" t="s">
        <v>1085</v>
      </c>
      <c r="O143" s="272" t="s">
        <v>1086</v>
      </c>
      <c r="P143" s="266" t="s">
        <v>673</v>
      </c>
      <c r="Q143" s="266" t="s">
        <v>674</v>
      </c>
      <c r="R143" s="266" t="s">
        <v>0</v>
      </c>
      <c r="S143" s="269">
        <v>45473</v>
      </c>
      <c r="T143" s="269">
        <v>45641</v>
      </c>
      <c r="U143" s="269" t="s">
        <v>519</v>
      </c>
      <c r="V143" s="300">
        <v>3722000</v>
      </c>
      <c r="W143" s="285">
        <v>247</v>
      </c>
      <c r="X143" s="266" t="s">
        <v>451</v>
      </c>
      <c r="Y143" s="266" t="s">
        <v>356</v>
      </c>
      <c r="Z143" s="266" t="s">
        <v>376</v>
      </c>
      <c r="AA143" s="266" t="s">
        <v>199</v>
      </c>
      <c r="AB143" s="266" t="s">
        <v>199</v>
      </c>
      <c r="AC143" s="266" t="s">
        <v>358</v>
      </c>
      <c r="AD143" s="266" t="s">
        <v>492</v>
      </c>
      <c r="AE143" s="266" t="s">
        <v>249</v>
      </c>
      <c r="AF143" s="266" t="s">
        <v>1656</v>
      </c>
      <c r="AG143" s="266" t="s">
        <v>199</v>
      </c>
      <c r="AH143" s="266" t="s">
        <v>199</v>
      </c>
      <c r="AI143" s="266" t="s">
        <v>199</v>
      </c>
      <c r="AJ143" s="266" t="s">
        <v>199</v>
      </c>
      <c r="AK143" s="266" t="s">
        <v>675</v>
      </c>
    </row>
    <row r="144" spans="2:37" s="263" customFormat="1" ht="99.75" x14ac:dyDescent="0.2">
      <c r="B144" s="266" t="s">
        <v>455</v>
      </c>
      <c r="C144" s="267" t="s">
        <v>456</v>
      </c>
      <c r="D144" s="266" t="s">
        <v>616</v>
      </c>
      <c r="E144" s="266" t="s">
        <v>607</v>
      </c>
      <c r="F144" s="266" t="s">
        <v>2073</v>
      </c>
      <c r="G144" s="266" t="s">
        <v>1992</v>
      </c>
      <c r="H144" s="266" t="s">
        <v>561</v>
      </c>
      <c r="I144" s="266" t="s">
        <v>199</v>
      </c>
      <c r="J144" s="266" t="s">
        <v>199</v>
      </c>
      <c r="K144" s="266" t="s">
        <v>199</v>
      </c>
      <c r="L144" s="266" t="s">
        <v>199</v>
      </c>
      <c r="M144" s="266" t="s">
        <v>639</v>
      </c>
      <c r="N144" s="266" t="s">
        <v>630</v>
      </c>
      <c r="O144" s="272" t="s">
        <v>631</v>
      </c>
      <c r="P144" s="266" t="s">
        <v>620</v>
      </c>
      <c r="Q144" s="266" t="s">
        <v>621</v>
      </c>
      <c r="R144" s="266" t="s">
        <v>0</v>
      </c>
      <c r="S144" s="278">
        <v>45567</v>
      </c>
      <c r="T144" s="278">
        <v>45641</v>
      </c>
      <c r="U144" s="278" t="s">
        <v>519</v>
      </c>
      <c r="V144" s="271">
        <v>344500437.5</v>
      </c>
      <c r="W144" s="266">
        <v>210</v>
      </c>
      <c r="X144" s="266" t="s">
        <v>480</v>
      </c>
      <c r="Y144" s="266" t="s">
        <v>376</v>
      </c>
      <c r="Z144" s="266" t="s">
        <v>247</v>
      </c>
      <c r="AA144" s="266" t="s">
        <v>199</v>
      </c>
      <c r="AB144" s="266" t="s">
        <v>199</v>
      </c>
      <c r="AC144" s="266" t="s">
        <v>2124</v>
      </c>
      <c r="AD144" s="266" t="s">
        <v>633</v>
      </c>
      <c r="AE144" s="266" t="s">
        <v>520</v>
      </c>
      <c r="AF144" s="266" t="s">
        <v>634</v>
      </c>
      <c r="AG144" s="266" t="s">
        <v>635</v>
      </c>
      <c r="AH144" s="266" t="s">
        <v>636</v>
      </c>
      <c r="AI144" s="266" t="s">
        <v>199</v>
      </c>
      <c r="AJ144" s="266" t="s">
        <v>199</v>
      </c>
      <c r="AK144" s="266" t="s">
        <v>622</v>
      </c>
    </row>
    <row r="145" spans="2:37" s="263" customFormat="1" ht="99.75" x14ac:dyDescent="0.2">
      <c r="B145" s="292" t="s">
        <v>455</v>
      </c>
      <c r="C145" s="295" t="s">
        <v>456</v>
      </c>
      <c r="D145" s="266" t="s">
        <v>616</v>
      </c>
      <c r="E145" s="266" t="s">
        <v>607</v>
      </c>
      <c r="F145" s="266" t="s">
        <v>2073</v>
      </c>
      <c r="G145" s="266" t="s">
        <v>1992</v>
      </c>
      <c r="H145" s="266" t="s">
        <v>561</v>
      </c>
      <c r="I145" s="266" t="s">
        <v>199</v>
      </c>
      <c r="J145" s="266" t="s">
        <v>199</v>
      </c>
      <c r="K145" s="266" t="s">
        <v>199</v>
      </c>
      <c r="L145" s="266" t="s">
        <v>199</v>
      </c>
      <c r="M145" s="266" t="s">
        <v>629</v>
      </c>
      <c r="N145" s="266" t="s">
        <v>630</v>
      </c>
      <c r="O145" s="272" t="s">
        <v>631</v>
      </c>
      <c r="P145" s="266" t="s">
        <v>620</v>
      </c>
      <c r="Q145" s="266" t="s">
        <v>621</v>
      </c>
      <c r="R145" s="266" t="s">
        <v>0</v>
      </c>
      <c r="S145" s="278">
        <v>45292</v>
      </c>
      <c r="T145" s="278">
        <v>45396</v>
      </c>
      <c r="U145" s="278" t="s">
        <v>519</v>
      </c>
      <c r="V145" s="271">
        <v>344500437.5</v>
      </c>
      <c r="W145" s="266">
        <v>198</v>
      </c>
      <c r="X145" s="266" t="s">
        <v>480</v>
      </c>
      <c r="Y145" s="266" t="s">
        <v>376</v>
      </c>
      <c r="Z145" s="266" t="s">
        <v>425</v>
      </c>
      <c r="AA145" s="266" t="s">
        <v>247</v>
      </c>
      <c r="AB145" s="266" t="s">
        <v>199</v>
      </c>
      <c r="AC145" s="266" t="s">
        <v>2124</v>
      </c>
      <c r="AD145" s="266" t="s">
        <v>633</v>
      </c>
      <c r="AE145" s="266" t="s">
        <v>520</v>
      </c>
      <c r="AF145" s="266" t="s">
        <v>634</v>
      </c>
      <c r="AG145" s="266" t="s">
        <v>635</v>
      </c>
      <c r="AH145" s="266" t="s">
        <v>636</v>
      </c>
      <c r="AI145" s="266" t="s">
        <v>199</v>
      </c>
      <c r="AJ145" s="266" t="s">
        <v>199</v>
      </c>
      <c r="AK145" s="266" t="s">
        <v>622</v>
      </c>
    </row>
    <row r="146" spans="2:37" s="263" customFormat="1" ht="99.75" x14ac:dyDescent="0.2">
      <c r="B146" s="266" t="s">
        <v>455</v>
      </c>
      <c r="C146" s="267" t="s">
        <v>456</v>
      </c>
      <c r="D146" s="266" t="s">
        <v>616</v>
      </c>
      <c r="E146" s="266" t="s">
        <v>607</v>
      </c>
      <c r="F146" s="266" t="s">
        <v>2073</v>
      </c>
      <c r="G146" s="266" t="s">
        <v>1992</v>
      </c>
      <c r="H146" s="266" t="s">
        <v>561</v>
      </c>
      <c r="I146" s="266" t="s">
        <v>199</v>
      </c>
      <c r="J146" s="266" t="s">
        <v>199</v>
      </c>
      <c r="K146" s="266" t="s">
        <v>199</v>
      </c>
      <c r="L146" s="266" t="s">
        <v>199</v>
      </c>
      <c r="M146" s="266" t="s">
        <v>637</v>
      </c>
      <c r="N146" s="266" t="s">
        <v>630</v>
      </c>
      <c r="O146" s="272" t="s">
        <v>631</v>
      </c>
      <c r="P146" s="266" t="s">
        <v>620</v>
      </c>
      <c r="Q146" s="266" t="s">
        <v>621</v>
      </c>
      <c r="R146" s="266" t="s">
        <v>0</v>
      </c>
      <c r="S146" s="278">
        <v>45383</v>
      </c>
      <c r="T146" s="278">
        <v>45487</v>
      </c>
      <c r="U146" s="278" t="s">
        <v>519</v>
      </c>
      <c r="V146" s="271">
        <v>344500437.5</v>
      </c>
      <c r="W146" s="266">
        <v>199</v>
      </c>
      <c r="X146" s="266" t="s">
        <v>480</v>
      </c>
      <c r="Y146" s="266" t="s">
        <v>376</v>
      </c>
      <c r="Z146" s="266" t="s">
        <v>247</v>
      </c>
      <c r="AA146" s="266" t="s">
        <v>199</v>
      </c>
      <c r="AB146" s="266" t="s">
        <v>199</v>
      </c>
      <c r="AC146" s="266" t="s">
        <v>2124</v>
      </c>
      <c r="AD146" s="266" t="s">
        <v>633</v>
      </c>
      <c r="AE146" s="266" t="s">
        <v>520</v>
      </c>
      <c r="AF146" s="266" t="s">
        <v>634</v>
      </c>
      <c r="AG146" s="266" t="s">
        <v>635</v>
      </c>
      <c r="AH146" s="266" t="s">
        <v>636</v>
      </c>
      <c r="AI146" s="266" t="s">
        <v>199</v>
      </c>
      <c r="AJ146" s="266" t="s">
        <v>199</v>
      </c>
      <c r="AK146" s="266" t="s">
        <v>622</v>
      </c>
    </row>
    <row r="147" spans="2:37" s="263" customFormat="1" ht="99.75" x14ac:dyDescent="0.2">
      <c r="B147" s="266" t="s">
        <v>455</v>
      </c>
      <c r="C147" s="267" t="s">
        <v>456</v>
      </c>
      <c r="D147" s="266" t="s">
        <v>616</v>
      </c>
      <c r="E147" s="266" t="s">
        <v>607</v>
      </c>
      <c r="F147" s="266" t="s">
        <v>2073</v>
      </c>
      <c r="G147" s="266" t="s">
        <v>1992</v>
      </c>
      <c r="H147" s="266" t="s">
        <v>561</v>
      </c>
      <c r="I147" s="266" t="s">
        <v>199</v>
      </c>
      <c r="J147" s="266" t="s">
        <v>199</v>
      </c>
      <c r="K147" s="266" t="s">
        <v>199</v>
      </c>
      <c r="L147" s="266" t="s">
        <v>199</v>
      </c>
      <c r="M147" s="266" t="s">
        <v>638</v>
      </c>
      <c r="N147" s="266" t="s">
        <v>630</v>
      </c>
      <c r="O147" s="272" t="s">
        <v>631</v>
      </c>
      <c r="P147" s="266" t="s">
        <v>620</v>
      </c>
      <c r="Q147" s="266" t="s">
        <v>621</v>
      </c>
      <c r="R147" s="266" t="s">
        <v>0</v>
      </c>
      <c r="S147" s="278">
        <v>45477</v>
      </c>
      <c r="T147" s="278">
        <v>45582</v>
      </c>
      <c r="U147" s="278" t="s">
        <v>519</v>
      </c>
      <c r="V147" s="271">
        <v>344500437.5</v>
      </c>
      <c r="W147" s="266">
        <v>209</v>
      </c>
      <c r="X147" s="266" t="s">
        <v>480</v>
      </c>
      <c r="Y147" s="266" t="s">
        <v>376</v>
      </c>
      <c r="Z147" s="266" t="s">
        <v>247</v>
      </c>
      <c r="AA147" s="266" t="s">
        <v>199</v>
      </c>
      <c r="AB147" s="266" t="s">
        <v>199</v>
      </c>
      <c r="AC147" s="266" t="s">
        <v>2124</v>
      </c>
      <c r="AD147" s="266" t="s">
        <v>633</v>
      </c>
      <c r="AE147" s="266" t="s">
        <v>520</v>
      </c>
      <c r="AF147" s="266" t="s">
        <v>634</v>
      </c>
      <c r="AG147" s="266" t="s">
        <v>635</v>
      </c>
      <c r="AH147" s="266" t="s">
        <v>636</v>
      </c>
      <c r="AI147" s="266" t="s">
        <v>199</v>
      </c>
      <c r="AJ147" s="266" t="s">
        <v>199</v>
      </c>
      <c r="AK147" s="266" t="s">
        <v>622</v>
      </c>
    </row>
    <row r="148" spans="2:37" s="263" customFormat="1" ht="171" x14ac:dyDescent="0.2">
      <c r="B148" s="266" t="s">
        <v>455</v>
      </c>
      <c r="C148" s="267" t="s">
        <v>873</v>
      </c>
      <c r="D148" s="266" t="s">
        <v>874</v>
      </c>
      <c r="E148" s="266" t="s">
        <v>978</v>
      </c>
      <c r="F148" s="266" t="s">
        <v>2079</v>
      </c>
      <c r="G148" s="266" t="s">
        <v>2026</v>
      </c>
      <c r="H148" s="266" t="s">
        <v>765</v>
      </c>
      <c r="I148" s="266" t="s">
        <v>877</v>
      </c>
      <c r="J148" s="266" t="s">
        <v>878</v>
      </c>
      <c r="K148" s="266" t="s">
        <v>199</v>
      </c>
      <c r="L148" s="266" t="s">
        <v>199</v>
      </c>
      <c r="M148" s="266" t="s">
        <v>984</v>
      </c>
      <c r="N148" s="266" t="s">
        <v>985</v>
      </c>
      <c r="O148" s="272" t="s">
        <v>986</v>
      </c>
      <c r="P148" s="266" t="s">
        <v>679</v>
      </c>
      <c r="Q148" s="266" t="s">
        <v>684</v>
      </c>
      <c r="R148" s="266" t="s">
        <v>99</v>
      </c>
      <c r="S148" s="269">
        <v>45292</v>
      </c>
      <c r="T148" s="269">
        <v>45641</v>
      </c>
      <c r="U148" s="269" t="s">
        <v>199</v>
      </c>
      <c r="V148" s="115">
        <v>0</v>
      </c>
      <c r="W148" s="272" t="s">
        <v>206</v>
      </c>
      <c r="X148" s="266" t="s">
        <v>356</v>
      </c>
      <c r="Y148" s="266" t="s">
        <v>199</v>
      </c>
      <c r="Z148" s="266" t="s">
        <v>199</v>
      </c>
      <c r="AA148" s="266" t="s">
        <v>199</v>
      </c>
      <c r="AB148" s="266" t="s">
        <v>199</v>
      </c>
      <c r="AC148" s="266" t="s">
        <v>358</v>
      </c>
      <c r="AD148" s="266" t="s">
        <v>419</v>
      </c>
      <c r="AE148" s="266" t="s">
        <v>199</v>
      </c>
      <c r="AF148" s="266" t="s">
        <v>199</v>
      </c>
      <c r="AG148" s="266" t="s">
        <v>199</v>
      </c>
      <c r="AH148" s="266" t="s">
        <v>199</v>
      </c>
      <c r="AI148" s="266" t="s">
        <v>199</v>
      </c>
      <c r="AJ148" s="266" t="s">
        <v>199</v>
      </c>
      <c r="AK148" s="266" t="s">
        <v>983</v>
      </c>
    </row>
    <row r="149" spans="2:37" s="263" customFormat="1" ht="142.5" x14ac:dyDescent="0.2">
      <c r="B149" s="266" t="s">
        <v>455</v>
      </c>
      <c r="C149" s="267" t="s">
        <v>873</v>
      </c>
      <c r="D149" s="266" t="s">
        <v>1310</v>
      </c>
      <c r="E149" s="266" t="s">
        <v>1433</v>
      </c>
      <c r="F149" s="266" t="s">
        <v>1310</v>
      </c>
      <c r="G149" s="266" t="s">
        <v>1990</v>
      </c>
      <c r="H149" s="266" t="s">
        <v>1197</v>
      </c>
      <c r="I149" s="266" t="s">
        <v>199</v>
      </c>
      <c r="J149" s="266" t="s">
        <v>199</v>
      </c>
      <c r="K149" s="266" t="s">
        <v>199</v>
      </c>
      <c r="L149" s="266" t="s">
        <v>199</v>
      </c>
      <c r="M149" s="266" t="s">
        <v>1434</v>
      </c>
      <c r="N149" s="266" t="s">
        <v>1435</v>
      </c>
      <c r="O149" s="272" t="s">
        <v>1436</v>
      </c>
      <c r="P149" s="266" t="s">
        <v>1314</v>
      </c>
      <c r="Q149" s="266" t="s">
        <v>1437</v>
      </c>
      <c r="R149" s="277" t="s">
        <v>99</v>
      </c>
      <c r="S149" s="269">
        <v>45292</v>
      </c>
      <c r="T149" s="269">
        <v>45473</v>
      </c>
      <c r="U149" s="269" t="s">
        <v>519</v>
      </c>
      <c r="V149" s="115">
        <v>0</v>
      </c>
      <c r="W149" s="272" t="s">
        <v>206</v>
      </c>
      <c r="X149" s="266" t="s">
        <v>357</v>
      </c>
      <c r="Y149" s="266" t="s">
        <v>480</v>
      </c>
      <c r="Z149" s="266" t="s">
        <v>199</v>
      </c>
      <c r="AA149" s="266" t="s">
        <v>199</v>
      </c>
      <c r="AB149" s="266" t="s">
        <v>199</v>
      </c>
      <c r="AC149" s="266" t="s">
        <v>492</v>
      </c>
      <c r="AD149" s="266" t="s">
        <v>520</v>
      </c>
      <c r="AE149" s="266" t="s">
        <v>359</v>
      </c>
      <c r="AF149" s="266" t="s">
        <v>199</v>
      </c>
      <c r="AG149" s="266" t="s">
        <v>199</v>
      </c>
      <c r="AH149" s="266" t="s">
        <v>199</v>
      </c>
      <c r="AI149" s="266" t="s">
        <v>199</v>
      </c>
      <c r="AJ149" s="266" t="s">
        <v>199</v>
      </c>
      <c r="AK149" s="266" t="s">
        <v>666</v>
      </c>
    </row>
    <row r="150" spans="2:37" s="263" customFormat="1" ht="99.75" x14ac:dyDescent="0.2">
      <c r="B150" s="266" t="s">
        <v>455</v>
      </c>
      <c r="C150" s="267" t="s">
        <v>456</v>
      </c>
      <c r="D150" s="266" t="s">
        <v>716</v>
      </c>
      <c r="E150" s="266" t="s">
        <v>717</v>
      </c>
      <c r="F150" s="266" t="s">
        <v>716</v>
      </c>
      <c r="G150" s="266" t="s">
        <v>2006</v>
      </c>
      <c r="H150" s="266" t="s">
        <v>561</v>
      </c>
      <c r="I150" s="266" t="s">
        <v>199</v>
      </c>
      <c r="J150" s="266" t="s">
        <v>199</v>
      </c>
      <c r="K150" s="266" t="s">
        <v>199</v>
      </c>
      <c r="L150" s="266" t="s">
        <v>199</v>
      </c>
      <c r="M150" s="266" t="s">
        <v>793</v>
      </c>
      <c r="N150" s="266" t="s">
        <v>794</v>
      </c>
      <c r="O150" s="266" t="s">
        <v>795</v>
      </c>
      <c r="P150" s="266" t="s">
        <v>679</v>
      </c>
      <c r="Q150" s="266" t="s">
        <v>684</v>
      </c>
      <c r="R150" s="266" t="s">
        <v>99</v>
      </c>
      <c r="S150" s="269">
        <v>45292</v>
      </c>
      <c r="T150" s="269">
        <v>45641</v>
      </c>
      <c r="U150" s="269" t="s">
        <v>519</v>
      </c>
      <c r="V150" s="115">
        <v>0</v>
      </c>
      <c r="W150" s="272" t="s">
        <v>206</v>
      </c>
      <c r="X150" s="266" t="s">
        <v>376</v>
      </c>
      <c r="Y150" s="266" t="s">
        <v>199</v>
      </c>
      <c r="Z150" s="266" t="s">
        <v>199</v>
      </c>
      <c r="AA150" s="266" t="s">
        <v>199</v>
      </c>
      <c r="AB150" s="266" t="s">
        <v>199</v>
      </c>
      <c r="AC150" s="266" t="s">
        <v>520</v>
      </c>
      <c r="AD150" s="266" t="s">
        <v>492</v>
      </c>
      <c r="AE150" s="266" t="s">
        <v>199</v>
      </c>
      <c r="AF150" s="266" t="s">
        <v>199</v>
      </c>
      <c r="AG150" s="266" t="s">
        <v>199</v>
      </c>
      <c r="AH150" s="266" t="s">
        <v>199</v>
      </c>
      <c r="AI150" s="266" t="s">
        <v>199</v>
      </c>
      <c r="AJ150" s="266" t="s">
        <v>199</v>
      </c>
      <c r="AK150" s="266" t="s">
        <v>666</v>
      </c>
    </row>
    <row r="151" spans="2:37" s="263" customFormat="1" ht="99.75" x14ac:dyDescent="0.2">
      <c r="B151" s="266" t="s">
        <v>455</v>
      </c>
      <c r="C151" s="267" t="s">
        <v>456</v>
      </c>
      <c r="D151" s="266" t="s">
        <v>605</v>
      </c>
      <c r="E151" s="266" t="s">
        <v>607</v>
      </c>
      <c r="F151" s="266" t="s">
        <v>2073</v>
      </c>
      <c r="G151" s="266" t="s">
        <v>1988</v>
      </c>
      <c r="H151" s="266" t="s">
        <v>561</v>
      </c>
      <c r="I151" s="266" t="s">
        <v>199</v>
      </c>
      <c r="J151" s="266" t="s">
        <v>199</v>
      </c>
      <c r="K151" s="266" t="s">
        <v>199</v>
      </c>
      <c r="L151" s="266" t="s">
        <v>199</v>
      </c>
      <c r="M151" s="266" t="s">
        <v>681</v>
      </c>
      <c r="N151" s="266" t="s">
        <v>682</v>
      </c>
      <c r="O151" s="272" t="s">
        <v>683</v>
      </c>
      <c r="P151" s="266" t="s">
        <v>679</v>
      </c>
      <c r="Q151" s="266" t="s">
        <v>684</v>
      </c>
      <c r="R151" s="266" t="s">
        <v>99</v>
      </c>
      <c r="S151" s="269">
        <v>45292</v>
      </c>
      <c r="T151" s="269">
        <v>45641</v>
      </c>
      <c r="U151" s="269" t="s">
        <v>519</v>
      </c>
      <c r="V151" s="115">
        <v>0</v>
      </c>
      <c r="W151" s="272" t="s">
        <v>206</v>
      </c>
      <c r="X151" s="266" t="s">
        <v>376</v>
      </c>
      <c r="Y151" s="266" t="s">
        <v>199</v>
      </c>
      <c r="Z151" s="266" t="s">
        <v>199</v>
      </c>
      <c r="AA151" s="266" t="s">
        <v>199</v>
      </c>
      <c r="AB151" s="266" t="s">
        <v>199</v>
      </c>
      <c r="AC151" s="266" t="s">
        <v>492</v>
      </c>
      <c r="AD151" s="266" t="s">
        <v>199</v>
      </c>
      <c r="AE151" s="266" t="s">
        <v>199</v>
      </c>
      <c r="AF151" s="266" t="s">
        <v>199</v>
      </c>
      <c r="AG151" s="266" t="s">
        <v>199</v>
      </c>
      <c r="AH151" s="266" t="s">
        <v>199</v>
      </c>
      <c r="AI151" s="266" t="s">
        <v>199</v>
      </c>
      <c r="AJ151" s="266" t="s">
        <v>199</v>
      </c>
      <c r="AK151" s="266" t="s">
        <v>666</v>
      </c>
    </row>
    <row r="152" spans="2:37" s="263" customFormat="1" ht="270.75" x14ac:dyDescent="0.2">
      <c r="B152" s="266" t="s">
        <v>193</v>
      </c>
      <c r="C152" s="267" t="s">
        <v>1668</v>
      </c>
      <c r="D152" s="266" t="s">
        <v>251</v>
      </c>
      <c r="E152" s="266" t="s">
        <v>321</v>
      </c>
      <c r="F152" s="266" t="s">
        <v>1969</v>
      </c>
      <c r="G152" s="266" t="s">
        <v>1970</v>
      </c>
      <c r="H152" s="266" t="s">
        <v>198</v>
      </c>
      <c r="I152" s="266" t="s">
        <v>254</v>
      </c>
      <c r="J152" s="266" t="s">
        <v>255</v>
      </c>
      <c r="K152" s="266" t="s">
        <v>199</v>
      </c>
      <c r="L152" s="266" t="s">
        <v>199</v>
      </c>
      <c r="M152" s="266" t="s">
        <v>326</v>
      </c>
      <c r="N152" s="266" t="s">
        <v>327</v>
      </c>
      <c r="O152" s="272" t="s">
        <v>328</v>
      </c>
      <c r="P152" s="266" t="s">
        <v>243</v>
      </c>
      <c r="Q152" s="266" t="s">
        <v>329</v>
      </c>
      <c r="R152" s="272" t="s">
        <v>261</v>
      </c>
      <c r="S152" s="269">
        <v>45293</v>
      </c>
      <c r="T152" s="269">
        <v>45412</v>
      </c>
      <c r="U152" s="278" t="s">
        <v>261</v>
      </c>
      <c r="V152" s="271">
        <v>0</v>
      </c>
      <c r="W152" s="272" t="s">
        <v>206</v>
      </c>
      <c r="X152" s="266" t="s">
        <v>207</v>
      </c>
      <c r="Y152" s="266" t="s">
        <v>208</v>
      </c>
      <c r="Z152" s="266" t="s">
        <v>199</v>
      </c>
      <c r="AA152" s="266" t="s">
        <v>199</v>
      </c>
      <c r="AB152" s="266" t="s">
        <v>199</v>
      </c>
      <c r="AC152" s="266" t="s">
        <v>209</v>
      </c>
      <c r="AD152" s="266" t="s">
        <v>199</v>
      </c>
      <c r="AE152" s="266" t="s">
        <v>199</v>
      </c>
      <c r="AF152" s="266" t="s">
        <v>199</v>
      </c>
      <c r="AG152" s="266" t="s">
        <v>199</v>
      </c>
      <c r="AH152" s="266" t="s">
        <v>199</v>
      </c>
      <c r="AI152" s="266" t="s">
        <v>199</v>
      </c>
      <c r="AJ152" s="266" t="s">
        <v>199</v>
      </c>
      <c r="AK152" s="272" t="s">
        <v>262</v>
      </c>
    </row>
    <row r="153" spans="2:37" s="263" customFormat="1" ht="270.75" x14ac:dyDescent="0.2">
      <c r="B153" s="266" t="s">
        <v>193</v>
      </c>
      <c r="C153" s="267" t="s">
        <v>1668</v>
      </c>
      <c r="D153" s="266" t="s">
        <v>251</v>
      </c>
      <c r="E153" s="266" t="s">
        <v>321</v>
      </c>
      <c r="F153" s="266" t="s">
        <v>1969</v>
      </c>
      <c r="G153" s="266" t="s">
        <v>1970</v>
      </c>
      <c r="H153" s="266" t="s">
        <v>198</v>
      </c>
      <c r="I153" s="266" t="s">
        <v>254</v>
      </c>
      <c r="J153" s="266" t="s">
        <v>255</v>
      </c>
      <c r="K153" s="266" t="s">
        <v>199</v>
      </c>
      <c r="L153" s="266" t="s">
        <v>199</v>
      </c>
      <c r="M153" s="266" t="s">
        <v>322</v>
      </c>
      <c r="N153" s="266" t="s">
        <v>323</v>
      </c>
      <c r="O153" s="272" t="s">
        <v>324</v>
      </c>
      <c r="P153" s="266" t="s">
        <v>243</v>
      </c>
      <c r="Q153" s="266" t="s">
        <v>325</v>
      </c>
      <c r="R153" s="272" t="s">
        <v>261</v>
      </c>
      <c r="S153" s="269">
        <v>45293</v>
      </c>
      <c r="T153" s="269">
        <v>45382</v>
      </c>
      <c r="U153" s="278" t="s">
        <v>261</v>
      </c>
      <c r="V153" s="271">
        <v>0</v>
      </c>
      <c r="W153" s="272" t="s">
        <v>206</v>
      </c>
      <c r="X153" s="266" t="s">
        <v>207</v>
      </c>
      <c r="Y153" s="266" t="s">
        <v>208</v>
      </c>
      <c r="Z153" s="266" t="s">
        <v>199</v>
      </c>
      <c r="AA153" s="266" t="s">
        <v>199</v>
      </c>
      <c r="AB153" s="266" t="s">
        <v>199</v>
      </c>
      <c r="AC153" s="266" t="s">
        <v>209</v>
      </c>
      <c r="AD153" s="266" t="s">
        <v>199</v>
      </c>
      <c r="AE153" s="266" t="s">
        <v>199</v>
      </c>
      <c r="AF153" s="266" t="s">
        <v>199</v>
      </c>
      <c r="AG153" s="266" t="s">
        <v>199</v>
      </c>
      <c r="AH153" s="266" t="s">
        <v>199</v>
      </c>
      <c r="AI153" s="266" t="s">
        <v>199</v>
      </c>
      <c r="AJ153" s="266" t="s">
        <v>199</v>
      </c>
      <c r="AK153" s="272" t="s">
        <v>262</v>
      </c>
    </row>
    <row r="154" spans="2:37" s="263" customFormat="1" ht="142.5" x14ac:dyDescent="0.2">
      <c r="B154" s="266" t="s">
        <v>455</v>
      </c>
      <c r="C154" s="267" t="s">
        <v>873</v>
      </c>
      <c r="D154" s="266" t="s">
        <v>1253</v>
      </c>
      <c r="E154" s="266" t="s">
        <v>1392</v>
      </c>
      <c r="F154" s="287" t="s">
        <v>2087</v>
      </c>
      <c r="G154" s="266" t="s">
        <v>1980</v>
      </c>
      <c r="H154" s="266" t="s">
        <v>1197</v>
      </c>
      <c r="I154" s="266" t="s">
        <v>199</v>
      </c>
      <c r="J154" s="266" t="s">
        <v>199</v>
      </c>
      <c r="K154" s="266" t="s">
        <v>199</v>
      </c>
      <c r="L154" s="266" t="s">
        <v>199</v>
      </c>
      <c r="M154" s="266" t="s">
        <v>1393</v>
      </c>
      <c r="N154" s="266" t="s">
        <v>1393</v>
      </c>
      <c r="O154" s="266" t="s">
        <v>1394</v>
      </c>
      <c r="P154" s="266" t="s">
        <v>2120</v>
      </c>
      <c r="Q154" s="266" t="s">
        <v>1279</v>
      </c>
      <c r="R154" s="277" t="s">
        <v>99</v>
      </c>
      <c r="S154" s="317">
        <v>45352</v>
      </c>
      <c r="T154" s="317">
        <v>45458</v>
      </c>
      <c r="U154" s="269" t="s">
        <v>519</v>
      </c>
      <c r="V154" s="115">
        <f>(5.6*20*2.5)*(10000000/30/8)</f>
        <v>11666666.666666666</v>
      </c>
      <c r="W154" s="266">
        <v>189</v>
      </c>
      <c r="X154" s="266" t="s">
        <v>356</v>
      </c>
      <c r="Y154" s="266" t="s">
        <v>1280</v>
      </c>
      <c r="Z154" s="277" t="s">
        <v>199</v>
      </c>
      <c r="AA154" s="277" t="s">
        <v>199</v>
      </c>
      <c r="AB154" s="277" t="s">
        <v>199</v>
      </c>
      <c r="AC154" s="266" t="s">
        <v>492</v>
      </c>
      <c r="AD154" s="266" t="s">
        <v>249</v>
      </c>
      <c r="AE154" s="266" t="s">
        <v>199</v>
      </c>
      <c r="AF154" s="266" t="s">
        <v>199</v>
      </c>
      <c r="AG154" s="266" t="s">
        <v>199</v>
      </c>
      <c r="AH154" s="266" t="s">
        <v>199</v>
      </c>
      <c r="AI154" s="266" t="s">
        <v>199</v>
      </c>
      <c r="AJ154" s="266" t="s">
        <v>199</v>
      </c>
      <c r="AK154" s="266" t="s">
        <v>666</v>
      </c>
    </row>
    <row r="155" spans="2:37" s="263" customFormat="1" ht="171" x14ac:dyDescent="0.2">
      <c r="B155" s="266" t="s">
        <v>523</v>
      </c>
      <c r="C155" s="267" t="s">
        <v>524</v>
      </c>
      <c r="D155" s="266" t="s">
        <v>548</v>
      </c>
      <c r="E155" s="266" t="s">
        <v>580</v>
      </c>
      <c r="F155" s="266" t="s">
        <v>548</v>
      </c>
      <c r="G155" s="266" t="s">
        <v>1988</v>
      </c>
      <c r="H155" s="266" t="s">
        <v>282</v>
      </c>
      <c r="I155" s="266" t="s">
        <v>199</v>
      </c>
      <c r="J155" s="266" t="s">
        <v>199</v>
      </c>
      <c r="K155" s="266" t="s">
        <v>199</v>
      </c>
      <c r="L155" s="266" t="s">
        <v>199</v>
      </c>
      <c r="M155" s="266" t="s">
        <v>588</v>
      </c>
      <c r="N155" s="266" t="s">
        <v>589</v>
      </c>
      <c r="O155" s="266" t="s">
        <v>590</v>
      </c>
      <c r="P155" s="266" t="s">
        <v>2130</v>
      </c>
      <c r="Q155" s="266" t="s">
        <v>584</v>
      </c>
      <c r="R155" s="266" t="s">
        <v>99</v>
      </c>
      <c r="S155" s="278">
        <v>45383</v>
      </c>
      <c r="T155" s="278">
        <v>45412</v>
      </c>
      <c r="U155" s="269" t="s">
        <v>282</v>
      </c>
      <c r="V155" s="115">
        <f>(1*20*2)*(12000000/30/8)</f>
        <v>2000000</v>
      </c>
      <c r="W155" s="266">
        <v>183</v>
      </c>
      <c r="X155" s="266" t="s">
        <v>403</v>
      </c>
      <c r="Y155" s="266" t="s">
        <v>199</v>
      </c>
      <c r="Z155" s="266" t="s">
        <v>199</v>
      </c>
      <c r="AA155" s="266" t="s">
        <v>199</v>
      </c>
      <c r="AB155" s="266" t="s">
        <v>199</v>
      </c>
      <c r="AC155" s="266" t="s">
        <v>366</v>
      </c>
      <c r="AD155" s="266" t="s">
        <v>249</v>
      </c>
      <c r="AE155" s="266" t="s">
        <v>199</v>
      </c>
      <c r="AF155" s="266" t="s">
        <v>199</v>
      </c>
      <c r="AG155" s="266" t="s">
        <v>199</v>
      </c>
      <c r="AH155" s="266" t="s">
        <v>199</v>
      </c>
      <c r="AI155" s="266" t="s">
        <v>586</v>
      </c>
      <c r="AJ155" s="266" t="s">
        <v>587</v>
      </c>
      <c r="AK155" s="266" t="s">
        <v>502</v>
      </c>
    </row>
    <row r="156" spans="2:37" s="263" customFormat="1" ht="142.5" x14ac:dyDescent="0.2">
      <c r="B156" s="266" t="s">
        <v>455</v>
      </c>
      <c r="C156" s="267" t="s">
        <v>873</v>
      </c>
      <c r="D156" s="266" t="s">
        <v>1542</v>
      </c>
      <c r="E156" s="266" t="s">
        <v>1544</v>
      </c>
      <c r="F156" s="266" t="s">
        <v>1967</v>
      </c>
      <c r="G156" s="266" t="s">
        <v>1968</v>
      </c>
      <c r="H156" s="266" t="s">
        <v>1545</v>
      </c>
      <c r="I156" s="266" t="s">
        <v>1546</v>
      </c>
      <c r="J156" s="266" t="s">
        <v>1547</v>
      </c>
      <c r="K156" s="266" t="s">
        <v>199</v>
      </c>
      <c r="L156" s="266" t="s">
        <v>199</v>
      </c>
      <c r="M156" s="266" t="s">
        <v>1555</v>
      </c>
      <c r="N156" s="266" t="s">
        <v>1556</v>
      </c>
      <c r="O156" s="272" t="s">
        <v>1557</v>
      </c>
      <c r="P156" s="266" t="s">
        <v>218</v>
      </c>
      <c r="Q156" s="266" t="s">
        <v>1559</v>
      </c>
      <c r="R156" s="269" t="s">
        <v>220</v>
      </c>
      <c r="S156" s="269">
        <v>45292</v>
      </c>
      <c r="T156" s="269">
        <v>45382</v>
      </c>
      <c r="U156" s="266" t="s">
        <v>281</v>
      </c>
      <c r="V156" s="282">
        <v>45302408</v>
      </c>
      <c r="W156" s="280" t="s">
        <v>334</v>
      </c>
      <c r="X156" s="266" t="s">
        <v>1553</v>
      </c>
      <c r="Y156" s="266" t="s">
        <v>208</v>
      </c>
      <c r="Z156" s="266" t="s">
        <v>356</v>
      </c>
      <c r="AA156" s="266" t="s">
        <v>199</v>
      </c>
      <c r="AB156" s="283" t="s">
        <v>199</v>
      </c>
      <c r="AC156" s="266" t="s">
        <v>1554</v>
      </c>
      <c r="AD156" s="266" t="s">
        <v>249</v>
      </c>
      <c r="AE156" s="266" t="s">
        <v>199</v>
      </c>
      <c r="AF156" s="296" t="s">
        <v>199</v>
      </c>
      <c r="AG156" s="296" t="s">
        <v>199</v>
      </c>
      <c r="AH156" s="283" t="s">
        <v>199</v>
      </c>
      <c r="AI156" s="266" t="s">
        <v>199</v>
      </c>
      <c r="AJ156" s="266" t="s">
        <v>199</v>
      </c>
      <c r="AK156" s="266" t="s">
        <v>295</v>
      </c>
    </row>
    <row r="157" spans="2:37" s="263" customFormat="1" ht="128.25" x14ac:dyDescent="0.2">
      <c r="B157" s="266" t="s">
        <v>455</v>
      </c>
      <c r="C157" s="267" t="s">
        <v>456</v>
      </c>
      <c r="D157" s="266" t="s">
        <v>716</v>
      </c>
      <c r="E157" s="266" t="s">
        <v>717</v>
      </c>
      <c r="F157" s="266" t="s">
        <v>716</v>
      </c>
      <c r="G157" s="266" t="s">
        <v>2004</v>
      </c>
      <c r="H157" s="266" t="s">
        <v>561</v>
      </c>
      <c r="I157" s="266" t="s">
        <v>199</v>
      </c>
      <c r="J157" s="266" t="s">
        <v>199</v>
      </c>
      <c r="K157" s="266" t="s">
        <v>199</v>
      </c>
      <c r="L157" s="266" t="s">
        <v>199</v>
      </c>
      <c r="M157" s="284" t="s">
        <v>754</v>
      </c>
      <c r="N157" s="266" t="s">
        <v>755</v>
      </c>
      <c r="O157" s="272" t="s">
        <v>756</v>
      </c>
      <c r="P157" s="266" t="s">
        <v>673</v>
      </c>
      <c r="Q157" s="266" t="s">
        <v>674</v>
      </c>
      <c r="R157" s="266" t="s">
        <v>0</v>
      </c>
      <c r="S157" s="269">
        <v>45505</v>
      </c>
      <c r="T157" s="269">
        <v>45641</v>
      </c>
      <c r="U157" s="269" t="s">
        <v>0</v>
      </c>
      <c r="V157" s="115">
        <v>0</v>
      </c>
      <c r="W157" s="115" t="s">
        <v>1940</v>
      </c>
      <c r="X157" s="266" t="s">
        <v>451</v>
      </c>
      <c r="Y157" s="266" t="s">
        <v>208</v>
      </c>
      <c r="Z157" s="266" t="s">
        <v>376</v>
      </c>
      <c r="AA157" s="266" t="s">
        <v>199</v>
      </c>
      <c r="AB157" s="266" t="s">
        <v>199</v>
      </c>
      <c r="AC157" s="266" t="s">
        <v>492</v>
      </c>
      <c r="AD157" s="266" t="s">
        <v>1656</v>
      </c>
      <c r="AE157" s="266" t="s">
        <v>199</v>
      </c>
      <c r="AF157" s="266" t="s">
        <v>199</v>
      </c>
      <c r="AG157" s="266" t="s">
        <v>199</v>
      </c>
      <c r="AH157" s="266" t="s">
        <v>199</v>
      </c>
      <c r="AI157" s="266" t="s">
        <v>199</v>
      </c>
      <c r="AJ157" s="266" t="s">
        <v>199</v>
      </c>
      <c r="AK157" s="266" t="s">
        <v>675</v>
      </c>
    </row>
    <row r="158" spans="2:37" s="263" customFormat="1" ht="99.75" x14ac:dyDescent="0.2">
      <c r="B158" s="266" t="s">
        <v>455</v>
      </c>
      <c r="C158" s="267" t="s">
        <v>456</v>
      </c>
      <c r="D158" s="266" t="s">
        <v>853</v>
      </c>
      <c r="E158" s="266" t="s">
        <v>855</v>
      </c>
      <c r="F158" s="266" t="s">
        <v>2074</v>
      </c>
      <c r="G158" s="266" t="s">
        <v>1980</v>
      </c>
      <c r="H158" s="266" t="s">
        <v>561</v>
      </c>
      <c r="I158" s="266" t="s">
        <v>199</v>
      </c>
      <c r="J158" s="266" t="s">
        <v>856</v>
      </c>
      <c r="K158" s="266" t="s">
        <v>199</v>
      </c>
      <c r="L158" s="266" t="s">
        <v>199</v>
      </c>
      <c r="M158" s="266" t="s">
        <v>857</v>
      </c>
      <c r="N158" s="266" t="s">
        <v>858</v>
      </c>
      <c r="O158" s="272" t="s">
        <v>859</v>
      </c>
      <c r="P158" s="266" t="s">
        <v>620</v>
      </c>
      <c r="Q158" s="266" t="s">
        <v>621</v>
      </c>
      <c r="R158" s="266" t="s">
        <v>0</v>
      </c>
      <c r="S158" s="278">
        <v>45292</v>
      </c>
      <c r="T158" s="278">
        <v>45641</v>
      </c>
      <c r="U158" s="278" t="s">
        <v>519</v>
      </c>
      <c r="V158" s="275">
        <v>0</v>
      </c>
      <c r="W158" s="272" t="s">
        <v>206</v>
      </c>
      <c r="X158" s="266" t="s">
        <v>480</v>
      </c>
      <c r="Y158" s="266" t="s">
        <v>208</v>
      </c>
      <c r="Z158" s="266" t="s">
        <v>207</v>
      </c>
      <c r="AA158" s="266" t="s">
        <v>199</v>
      </c>
      <c r="AB158" s="266" t="s">
        <v>199</v>
      </c>
      <c r="AC158" s="266" t="s">
        <v>2124</v>
      </c>
      <c r="AD158" s="266" t="s">
        <v>199</v>
      </c>
      <c r="AE158" s="266" t="s">
        <v>199</v>
      </c>
      <c r="AF158" s="266" t="s">
        <v>199</v>
      </c>
      <c r="AG158" s="266" t="s">
        <v>199</v>
      </c>
      <c r="AH158" s="266" t="s">
        <v>199</v>
      </c>
      <c r="AI158" s="266" t="s">
        <v>199</v>
      </c>
      <c r="AJ158" s="266" t="s">
        <v>199</v>
      </c>
      <c r="AK158" s="266" t="s">
        <v>622</v>
      </c>
    </row>
    <row r="159" spans="2:37" s="263" customFormat="1" ht="171" x14ac:dyDescent="0.2">
      <c r="B159" s="266" t="s">
        <v>523</v>
      </c>
      <c r="C159" s="267" t="s">
        <v>524</v>
      </c>
      <c r="D159" s="266" t="s">
        <v>548</v>
      </c>
      <c r="E159" s="266" t="s">
        <v>550</v>
      </c>
      <c r="F159" s="266" t="s">
        <v>548</v>
      </c>
      <c r="G159" s="266" t="s">
        <v>551</v>
      </c>
      <c r="H159" s="266" t="s">
        <v>282</v>
      </c>
      <c r="I159" s="266" t="s">
        <v>199</v>
      </c>
      <c r="J159" s="266" t="s">
        <v>199</v>
      </c>
      <c r="K159" s="266" t="s">
        <v>199</v>
      </c>
      <c r="L159" s="266" t="s">
        <v>199</v>
      </c>
      <c r="M159" s="266" t="s">
        <v>552</v>
      </c>
      <c r="N159" s="266" t="s">
        <v>553</v>
      </c>
      <c r="O159" s="272" t="s">
        <v>554</v>
      </c>
      <c r="P159" s="266" t="s">
        <v>532</v>
      </c>
      <c r="Q159" s="266" t="s">
        <v>531</v>
      </c>
      <c r="R159" s="266" t="s">
        <v>0</v>
      </c>
      <c r="S159" s="269">
        <v>45383</v>
      </c>
      <c r="T159" s="269">
        <v>45397</v>
      </c>
      <c r="U159" s="269" t="s">
        <v>519</v>
      </c>
      <c r="V159" s="271">
        <v>0</v>
      </c>
      <c r="W159" s="272" t="s">
        <v>206</v>
      </c>
      <c r="X159" s="266" t="s">
        <v>534</v>
      </c>
      <c r="Y159" s="266" t="s">
        <v>208</v>
      </c>
      <c r="Z159" s="266" t="s">
        <v>199</v>
      </c>
      <c r="AA159" s="266" t="s">
        <v>199</v>
      </c>
      <c r="AB159" s="266" t="s">
        <v>199</v>
      </c>
      <c r="AC159" s="266" t="s">
        <v>366</v>
      </c>
      <c r="AD159" s="266" t="s">
        <v>199</v>
      </c>
      <c r="AE159" s="266" t="s">
        <v>199</v>
      </c>
      <c r="AF159" s="266" t="s">
        <v>199</v>
      </c>
      <c r="AG159" s="266" t="s">
        <v>199</v>
      </c>
      <c r="AH159" s="266" t="s">
        <v>199</v>
      </c>
      <c r="AI159" s="266" t="s">
        <v>367</v>
      </c>
      <c r="AJ159" s="266" t="s">
        <v>368</v>
      </c>
      <c r="AK159" s="266" t="s">
        <v>536</v>
      </c>
    </row>
    <row r="160" spans="2:37" s="263" customFormat="1" ht="171" x14ac:dyDescent="0.2">
      <c r="B160" s="266" t="s">
        <v>523</v>
      </c>
      <c r="C160" s="267" t="s">
        <v>524</v>
      </c>
      <c r="D160" s="266" t="s">
        <v>548</v>
      </c>
      <c r="E160" s="266" t="s">
        <v>550</v>
      </c>
      <c r="F160" s="266" t="s">
        <v>548</v>
      </c>
      <c r="G160" s="266" t="s">
        <v>551</v>
      </c>
      <c r="H160" s="266" t="s">
        <v>282</v>
      </c>
      <c r="I160" s="266" t="s">
        <v>199</v>
      </c>
      <c r="J160" s="266" t="s">
        <v>199</v>
      </c>
      <c r="K160" s="266" t="s">
        <v>199</v>
      </c>
      <c r="L160" s="266" t="s">
        <v>199</v>
      </c>
      <c r="M160" s="266" t="s">
        <v>555</v>
      </c>
      <c r="N160" s="266" t="s">
        <v>556</v>
      </c>
      <c r="O160" s="272" t="s">
        <v>557</v>
      </c>
      <c r="P160" s="266" t="s">
        <v>532</v>
      </c>
      <c r="Q160" s="266" t="s">
        <v>531</v>
      </c>
      <c r="R160" s="266" t="s">
        <v>0</v>
      </c>
      <c r="S160" s="269">
        <v>45474</v>
      </c>
      <c r="T160" s="269">
        <v>45488</v>
      </c>
      <c r="U160" s="269" t="s">
        <v>519</v>
      </c>
      <c r="V160" s="271">
        <v>0</v>
      </c>
      <c r="W160" s="272" t="s">
        <v>206</v>
      </c>
      <c r="X160" s="266" t="s">
        <v>534</v>
      </c>
      <c r="Y160" s="266" t="s">
        <v>208</v>
      </c>
      <c r="Z160" s="266" t="s">
        <v>199</v>
      </c>
      <c r="AA160" s="266" t="s">
        <v>199</v>
      </c>
      <c r="AB160" s="266" t="s">
        <v>199</v>
      </c>
      <c r="AC160" s="266" t="s">
        <v>366</v>
      </c>
      <c r="AD160" s="266" t="s">
        <v>199</v>
      </c>
      <c r="AE160" s="266" t="s">
        <v>199</v>
      </c>
      <c r="AF160" s="266" t="s">
        <v>199</v>
      </c>
      <c r="AG160" s="266" t="s">
        <v>199</v>
      </c>
      <c r="AH160" s="266" t="s">
        <v>199</v>
      </c>
      <c r="AI160" s="266" t="s">
        <v>367</v>
      </c>
      <c r="AJ160" s="266" t="s">
        <v>368</v>
      </c>
      <c r="AK160" s="266" t="s">
        <v>536</v>
      </c>
    </row>
    <row r="161" spans="2:37" s="263" customFormat="1" ht="171" x14ac:dyDescent="0.2">
      <c r="B161" s="266" t="s">
        <v>523</v>
      </c>
      <c r="C161" s="267" t="s">
        <v>524</v>
      </c>
      <c r="D161" s="266" t="s">
        <v>548</v>
      </c>
      <c r="E161" s="266" t="s">
        <v>550</v>
      </c>
      <c r="F161" s="266" t="s">
        <v>548</v>
      </c>
      <c r="G161" s="266" t="s">
        <v>551</v>
      </c>
      <c r="H161" s="266" t="s">
        <v>282</v>
      </c>
      <c r="I161" s="266" t="s">
        <v>199</v>
      </c>
      <c r="J161" s="266" t="s">
        <v>199</v>
      </c>
      <c r="K161" s="266" t="s">
        <v>199</v>
      </c>
      <c r="L161" s="266" t="s">
        <v>199</v>
      </c>
      <c r="M161" s="266" t="s">
        <v>558</v>
      </c>
      <c r="N161" s="266" t="s">
        <v>559</v>
      </c>
      <c r="O161" s="272" t="s">
        <v>560</v>
      </c>
      <c r="P161" s="266" t="s">
        <v>532</v>
      </c>
      <c r="Q161" s="266" t="s">
        <v>531</v>
      </c>
      <c r="R161" s="266" t="s">
        <v>0</v>
      </c>
      <c r="S161" s="269">
        <v>45566</v>
      </c>
      <c r="T161" s="269">
        <v>45580</v>
      </c>
      <c r="U161" s="269" t="s">
        <v>519</v>
      </c>
      <c r="V161" s="271">
        <v>0</v>
      </c>
      <c r="W161" s="272" t="s">
        <v>206</v>
      </c>
      <c r="X161" s="266" t="s">
        <v>534</v>
      </c>
      <c r="Y161" s="266" t="s">
        <v>208</v>
      </c>
      <c r="Z161" s="266" t="s">
        <v>199</v>
      </c>
      <c r="AA161" s="266" t="s">
        <v>199</v>
      </c>
      <c r="AB161" s="266" t="s">
        <v>199</v>
      </c>
      <c r="AC161" s="266" t="s">
        <v>366</v>
      </c>
      <c r="AD161" s="266" t="s">
        <v>199</v>
      </c>
      <c r="AE161" s="266" t="s">
        <v>199</v>
      </c>
      <c r="AF161" s="266" t="s">
        <v>199</v>
      </c>
      <c r="AG161" s="266" t="s">
        <v>199</v>
      </c>
      <c r="AH161" s="266" t="s">
        <v>199</v>
      </c>
      <c r="AI161" s="266" t="s">
        <v>367</v>
      </c>
      <c r="AJ161" s="266" t="s">
        <v>368</v>
      </c>
      <c r="AK161" s="266" t="s">
        <v>536</v>
      </c>
    </row>
    <row r="162" spans="2:37" s="263" customFormat="1" ht="171" x14ac:dyDescent="0.2">
      <c r="B162" s="266" t="s">
        <v>523</v>
      </c>
      <c r="C162" s="267" t="s">
        <v>524</v>
      </c>
      <c r="D162" s="266" t="s">
        <v>548</v>
      </c>
      <c r="E162" s="266" t="s">
        <v>580</v>
      </c>
      <c r="F162" s="266" t="s">
        <v>548</v>
      </c>
      <c r="G162" s="266" t="s">
        <v>1988</v>
      </c>
      <c r="H162" s="266" t="s">
        <v>282</v>
      </c>
      <c r="I162" s="266" t="s">
        <v>199</v>
      </c>
      <c r="J162" s="266" t="s">
        <v>199</v>
      </c>
      <c r="K162" s="266" t="s">
        <v>199</v>
      </c>
      <c r="L162" s="266" t="s">
        <v>199</v>
      </c>
      <c r="M162" s="266" t="s">
        <v>581</v>
      </c>
      <c r="N162" s="266" t="s">
        <v>582</v>
      </c>
      <c r="O162" s="266" t="s">
        <v>583</v>
      </c>
      <c r="P162" s="266" t="s">
        <v>2130</v>
      </c>
      <c r="Q162" s="266" t="s">
        <v>584</v>
      </c>
      <c r="R162" s="266" t="s">
        <v>99</v>
      </c>
      <c r="S162" s="278">
        <v>45323</v>
      </c>
      <c r="T162" s="278">
        <v>45381</v>
      </c>
      <c r="U162" s="269" t="s">
        <v>282</v>
      </c>
      <c r="V162" s="115">
        <f>(2*20*2)*(12000000/30/8)</f>
        <v>4000000</v>
      </c>
      <c r="W162" s="266">
        <v>183</v>
      </c>
      <c r="X162" s="266" t="s">
        <v>403</v>
      </c>
      <c r="Y162" s="266" t="s">
        <v>199</v>
      </c>
      <c r="Z162" s="266" t="s">
        <v>199</v>
      </c>
      <c r="AA162" s="266" t="s">
        <v>199</v>
      </c>
      <c r="AB162" s="266" t="s">
        <v>199</v>
      </c>
      <c r="AC162" s="266" t="s">
        <v>366</v>
      </c>
      <c r="AD162" s="266" t="s">
        <v>249</v>
      </c>
      <c r="AE162" s="266" t="s">
        <v>199</v>
      </c>
      <c r="AF162" s="266" t="s">
        <v>199</v>
      </c>
      <c r="AG162" s="266" t="s">
        <v>199</v>
      </c>
      <c r="AH162" s="266" t="s">
        <v>199</v>
      </c>
      <c r="AI162" s="266" t="s">
        <v>586</v>
      </c>
      <c r="AJ162" s="266" t="s">
        <v>587</v>
      </c>
      <c r="AK162" s="266" t="s">
        <v>502</v>
      </c>
    </row>
    <row r="163" spans="2:37" s="263" customFormat="1" ht="142.5" x14ac:dyDescent="0.2">
      <c r="B163" s="266" t="s">
        <v>455</v>
      </c>
      <c r="C163" s="267" t="s">
        <v>873</v>
      </c>
      <c r="D163" s="266" t="s">
        <v>1253</v>
      </c>
      <c r="E163" s="266" t="s">
        <v>1392</v>
      </c>
      <c r="F163" s="287" t="s">
        <v>2087</v>
      </c>
      <c r="G163" s="266" t="s">
        <v>1980</v>
      </c>
      <c r="H163" s="266" t="s">
        <v>1197</v>
      </c>
      <c r="I163" s="266" t="s">
        <v>199</v>
      </c>
      <c r="J163" s="266" t="s">
        <v>199</v>
      </c>
      <c r="K163" s="266" t="s">
        <v>199</v>
      </c>
      <c r="L163" s="266" t="s">
        <v>199</v>
      </c>
      <c r="M163" s="266" t="s">
        <v>1398</v>
      </c>
      <c r="N163" s="266" t="s">
        <v>1399</v>
      </c>
      <c r="O163" s="266" t="s">
        <v>1400</v>
      </c>
      <c r="P163" s="266" t="s">
        <v>817</v>
      </c>
      <c r="Q163" s="266" t="s">
        <v>1279</v>
      </c>
      <c r="R163" s="277" t="s">
        <v>99</v>
      </c>
      <c r="S163" s="270">
        <v>45352</v>
      </c>
      <c r="T163" s="270">
        <v>45412</v>
      </c>
      <c r="U163" s="269" t="s">
        <v>519</v>
      </c>
      <c r="V163" s="115">
        <f>(5.6*20*2)*(10000000/30/8)</f>
        <v>9333333.3333333321</v>
      </c>
      <c r="W163" s="266">
        <v>189</v>
      </c>
      <c r="X163" s="266" t="s">
        <v>356</v>
      </c>
      <c r="Y163" s="266" t="s">
        <v>1280</v>
      </c>
      <c r="Z163" s="266" t="s">
        <v>376</v>
      </c>
      <c r="AA163" s="277" t="s">
        <v>199</v>
      </c>
      <c r="AB163" s="277" t="s">
        <v>199</v>
      </c>
      <c r="AC163" s="266" t="s">
        <v>492</v>
      </c>
      <c r="AD163" s="266" t="s">
        <v>249</v>
      </c>
      <c r="AE163" s="266" t="s">
        <v>199</v>
      </c>
      <c r="AF163" s="266" t="s">
        <v>199</v>
      </c>
      <c r="AG163" s="266" t="s">
        <v>199</v>
      </c>
      <c r="AH163" s="266" t="s">
        <v>199</v>
      </c>
      <c r="AI163" s="266" t="s">
        <v>199</v>
      </c>
      <c r="AJ163" s="266" t="s">
        <v>199</v>
      </c>
      <c r="AK163" s="266" t="s">
        <v>666</v>
      </c>
    </row>
    <row r="164" spans="2:37" s="263" customFormat="1" ht="171" x14ac:dyDescent="0.2">
      <c r="B164" s="266" t="s">
        <v>523</v>
      </c>
      <c r="C164" s="267" t="s">
        <v>524</v>
      </c>
      <c r="D164" s="266" t="s">
        <v>548</v>
      </c>
      <c r="E164" s="266" t="s">
        <v>550</v>
      </c>
      <c r="F164" s="266" t="s">
        <v>548</v>
      </c>
      <c r="G164" s="266" t="s">
        <v>1986</v>
      </c>
      <c r="H164" s="266" t="s">
        <v>561</v>
      </c>
      <c r="I164" s="266" t="s">
        <v>199</v>
      </c>
      <c r="J164" s="266" t="s">
        <v>199</v>
      </c>
      <c r="K164" s="266" t="s">
        <v>199</v>
      </c>
      <c r="L164" s="266" t="s">
        <v>199</v>
      </c>
      <c r="M164" s="266" t="s">
        <v>562</v>
      </c>
      <c r="N164" s="266" t="s">
        <v>563</v>
      </c>
      <c r="O164" s="272" t="s">
        <v>564</v>
      </c>
      <c r="P164" s="266" t="s">
        <v>532</v>
      </c>
      <c r="Q164" s="266" t="s">
        <v>531</v>
      </c>
      <c r="R164" s="266" t="s">
        <v>0</v>
      </c>
      <c r="S164" s="269">
        <v>45383</v>
      </c>
      <c r="T164" s="269">
        <v>45397</v>
      </c>
      <c r="U164" s="269" t="s">
        <v>519</v>
      </c>
      <c r="V164" s="271">
        <v>0</v>
      </c>
      <c r="W164" s="272" t="s">
        <v>206</v>
      </c>
      <c r="X164" s="266" t="s">
        <v>534</v>
      </c>
      <c r="Y164" s="266" t="s">
        <v>208</v>
      </c>
      <c r="Z164" s="266" t="s">
        <v>199</v>
      </c>
      <c r="AA164" s="266" t="s">
        <v>199</v>
      </c>
      <c r="AB164" s="266" t="s">
        <v>199</v>
      </c>
      <c r="AC164" s="266" t="s">
        <v>366</v>
      </c>
      <c r="AD164" s="266" t="s">
        <v>199</v>
      </c>
      <c r="AE164" s="266" t="s">
        <v>199</v>
      </c>
      <c r="AF164" s="266" t="s">
        <v>199</v>
      </c>
      <c r="AG164" s="266" t="s">
        <v>199</v>
      </c>
      <c r="AH164" s="266" t="s">
        <v>199</v>
      </c>
      <c r="AI164" s="266" t="s">
        <v>367</v>
      </c>
      <c r="AJ164" s="266" t="s">
        <v>368</v>
      </c>
      <c r="AK164" s="266" t="s">
        <v>536</v>
      </c>
    </row>
    <row r="165" spans="2:37" s="263" customFormat="1" ht="171" x14ac:dyDescent="0.2">
      <c r="B165" s="266" t="s">
        <v>523</v>
      </c>
      <c r="C165" s="267" t="s">
        <v>524</v>
      </c>
      <c r="D165" s="266" t="s">
        <v>548</v>
      </c>
      <c r="E165" s="266" t="s">
        <v>550</v>
      </c>
      <c r="F165" s="266" t="s">
        <v>548</v>
      </c>
      <c r="G165" s="266" t="s">
        <v>1986</v>
      </c>
      <c r="H165" s="266" t="s">
        <v>282</v>
      </c>
      <c r="I165" s="266" t="s">
        <v>199</v>
      </c>
      <c r="J165" s="266" t="s">
        <v>199</v>
      </c>
      <c r="K165" s="266" t="s">
        <v>199</v>
      </c>
      <c r="L165" s="266" t="s">
        <v>199</v>
      </c>
      <c r="M165" s="266" t="s">
        <v>566</v>
      </c>
      <c r="N165" s="266" t="s">
        <v>563</v>
      </c>
      <c r="O165" s="272" t="s">
        <v>567</v>
      </c>
      <c r="P165" s="266" t="s">
        <v>532</v>
      </c>
      <c r="Q165" s="266" t="s">
        <v>531</v>
      </c>
      <c r="R165" s="266" t="s">
        <v>0</v>
      </c>
      <c r="S165" s="269">
        <v>45474</v>
      </c>
      <c r="T165" s="269">
        <v>45488</v>
      </c>
      <c r="U165" s="269" t="s">
        <v>519</v>
      </c>
      <c r="V165" s="271">
        <v>0</v>
      </c>
      <c r="W165" s="272" t="s">
        <v>206</v>
      </c>
      <c r="X165" s="266" t="s">
        <v>534</v>
      </c>
      <c r="Y165" s="266" t="s">
        <v>208</v>
      </c>
      <c r="Z165" s="266" t="s">
        <v>199</v>
      </c>
      <c r="AA165" s="266" t="s">
        <v>199</v>
      </c>
      <c r="AB165" s="266" t="s">
        <v>199</v>
      </c>
      <c r="AC165" s="266" t="s">
        <v>366</v>
      </c>
      <c r="AD165" s="266" t="s">
        <v>199</v>
      </c>
      <c r="AE165" s="266" t="s">
        <v>199</v>
      </c>
      <c r="AF165" s="266" t="s">
        <v>199</v>
      </c>
      <c r="AG165" s="266" t="s">
        <v>199</v>
      </c>
      <c r="AH165" s="266" t="s">
        <v>199</v>
      </c>
      <c r="AI165" s="266" t="s">
        <v>367</v>
      </c>
      <c r="AJ165" s="266" t="s">
        <v>368</v>
      </c>
      <c r="AK165" s="266" t="s">
        <v>536</v>
      </c>
    </row>
    <row r="166" spans="2:37" s="263" customFormat="1" ht="171" x14ac:dyDescent="0.2">
      <c r="B166" s="266" t="s">
        <v>523</v>
      </c>
      <c r="C166" s="267" t="s">
        <v>524</v>
      </c>
      <c r="D166" s="266" t="s">
        <v>548</v>
      </c>
      <c r="E166" s="266" t="s">
        <v>550</v>
      </c>
      <c r="F166" s="266" t="s">
        <v>548</v>
      </c>
      <c r="G166" s="266" t="s">
        <v>1986</v>
      </c>
      <c r="H166" s="266" t="s">
        <v>282</v>
      </c>
      <c r="I166" s="266" t="s">
        <v>199</v>
      </c>
      <c r="J166" s="266" t="s">
        <v>199</v>
      </c>
      <c r="K166" s="266" t="s">
        <v>199</v>
      </c>
      <c r="L166" s="266" t="s">
        <v>199</v>
      </c>
      <c r="M166" s="266" t="s">
        <v>568</v>
      </c>
      <c r="N166" s="266" t="s">
        <v>563</v>
      </c>
      <c r="O166" s="272" t="s">
        <v>567</v>
      </c>
      <c r="P166" s="266" t="s">
        <v>532</v>
      </c>
      <c r="Q166" s="266" t="s">
        <v>531</v>
      </c>
      <c r="R166" s="266" t="s">
        <v>0</v>
      </c>
      <c r="S166" s="269">
        <v>45566</v>
      </c>
      <c r="T166" s="269">
        <v>45580</v>
      </c>
      <c r="U166" s="269" t="s">
        <v>519</v>
      </c>
      <c r="V166" s="271">
        <v>0</v>
      </c>
      <c r="W166" s="272" t="s">
        <v>206</v>
      </c>
      <c r="X166" s="266" t="s">
        <v>534</v>
      </c>
      <c r="Y166" s="266" t="s">
        <v>208</v>
      </c>
      <c r="Z166" s="266" t="s">
        <v>199</v>
      </c>
      <c r="AA166" s="266" t="s">
        <v>199</v>
      </c>
      <c r="AB166" s="266" t="s">
        <v>199</v>
      </c>
      <c r="AC166" s="266" t="s">
        <v>366</v>
      </c>
      <c r="AD166" s="266" t="s">
        <v>199</v>
      </c>
      <c r="AE166" s="266" t="s">
        <v>199</v>
      </c>
      <c r="AF166" s="266" t="s">
        <v>199</v>
      </c>
      <c r="AG166" s="266" t="s">
        <v>199</v>
      </c>
      <c r="AH166" s="266" t="s">
        <v>199</v>
      </c>
      <c r="AI166" s="266" t="s">
        <v>367</v>
      </c>
      <c r="AJ166" s="266" t="s">
        <v>368</v>
      </c>
      <c r="AK166" s="266" t="s">
        <v>536</v>
      </c>
    </row>
    <row r="167" spans="2:37" s="263" customFormat="1" ht="156.75" x14ac:dyDescent="0.2">
      <c r="B167" s="266" t="s">
        <v>455</v>
      </c>
      <c r="C167" s="267" t="s">
        <v>873</v>
      </c>
      <c r="D167" s="266" t="s">
        <v>1253</v>
      </c>
      <c r="E167" s="266" t="s">
        <v>1254</v>
      </c>
      <c r="F167" s="287" t="s">
        <v>2086</v>
      </c>
      <c r="G167" s="287" t="s">
        <v>2000</v>
      </c>
      <c r="H167" s="266" t="s">
        <v>1197</v>
      </c>
      <c r="I167" s="266" t="s">
        <v>877</v>
      </c>
      <c r="J167" s="266" t="s">
        <v>199</v>
      </c>
      <c r="K167" s="266" t="s">
        <v>199</v>
      </c>
      <c r="L167" s="266" t="s">
        <v>199</v>
      </c>
      <c r="M167" s="266" t="s">
        <v>1272</v>
      </c>
      <c r="N167" s="266" t="s">
        <v>1273</v>
      </c>
      <c r="O167" s="266" t="s">
        <v>1274</v>
      </c>
      <c r="P167" s="266" t="s">
        <v>2127</v>
      </c>
      <c r="Q167" s="266" t="s">
        <v>1270</v>
      </c>
      <c r="R167" s="277" t="s">
        <v>99</v>
      </c>
      <c r="S167" s="269">
        <v>45597</v>
      </c>
      <c r="T167" s="269">
        <v>45626</v>
      </c>
      <c r="U167" s="269" t="s">
        <v>519</v>
      </c>
      <c r="V167" s="271">
        <v>2000000</v>
      </c>
      <c r="W167" s="266">
        <v>190</v>
      </c>
      <c r="X167" s="266" t="s">
        <v>246</v>
      </c>
      <c r="Y167" s="277" t="s">
        <v>199</v>
      </c>
      <c r="Z167" s="277" t="s">
        <v>199</v>
      </c>
      <c r="AA167" s="277" t="s">
        <v>199</v>
      </c>
      <c r="AB167" s="277" t="s">
        <v>199</v>
      </c>
      <c r="AC167" s="266" t="s">
        <v>209</v>
      </c>
      <c r="AD167" s="266" t="s">
        <v>249</v>
      </c>
      <c r="AE167" s="266" t="s">
        <v>199</v>
      </c>
      <c r="AF167" s="266" t="s">
        <v>199</v>
      </c>
      <c r="AG167" s="266" t="s">
        <v>199</v>
      </c>
      <c r="AH167" s="277" t="s">
        <v>199</v>
      </c>
      <c r="AI167" s="266" t="s">
        <v>199</v>
      </c>
      <c r="AJ167" s="266" t="s">
        <v>199</v>
      </c>
      <c r="AK167" s="266" t="s">
        <v>1259</v>
      </c>
    </row>
    <row r="168" spans="2:37" s="263" customFormat="1" ht="171" x14ac:dyDescent="0.2">
      <c r="B168" s="266" t="s">
        <v>193</v>
      </c>
      <c r="C168" s="267" t="s">
        <v>1668</v>
      </c>
      <c r="D168" s="266" t="s">
        <v>195</v>
      </c>
      <c r="E168" s="266" t="s">
        <v>197</v>
      </c>
      <c r="F168" s="266" t="s">
        <v>1962</v>
      </c>
      <c r="G168" s="266" t="s">
        <v>1963</v>
      </c>
      <c r="H168" s="266" t="s">
        <v>198</v>
      </c>
      <c r="I168" s="266" t="s">
        <v>199</v>
      </c>
      <c r="J168" s="266" t="s">
        <v>199</v>
      </c>
      <c r="K168" s="266" t="s">
        <v>199</v>
      </c>
      <c r="L168" s="266" t="s">
        <v>199</v>
      </c>
      <c r="M168" s="266" t="s">
        <v>200</v>
      </c>
      <c r="N168" s="266" t="s">
        <v>201</v>
      </c>
      <c r="O168" s="272" t="s">
        <v>202</v>
      </c>
      <c r="P168" s="266" t="s">
        <v>203</v>
      </c>
      <c r="Q168" s="266" t="s">
        <v>204</v>
      </c>
      <c r="R168" s="272" t="s">
        <v>72</v>
      </c>
      <c r="S168" s="269">
        <v>45292</v>
      </c>
      <c r="T168" s="318">
        <v>45380</v>
      </c>
      <c r="U168" s="272" t="s">
        <v>205</v>
      </c>
      <c r="V168" s="271">
        <v>0</v>
      </c>
      <c r="W168" s="272" t="s">
        <v>206</v>
      </c>
      <c r="X168" s="266" t="s">
        <v>207</v>
      </c>
      <c r="Y168" s="266" t="s">
        <v>208</v>
      </c>
      <c r="Z168" s="266" t="s">
        <v>199</v>
      </c>
      <c r="AA168" s="266" t="s">
        <v>199</v>
      </c>
      <c r="AB168" s="266" t="s">
        <v>199</v>
      </c>
      <c r="AC168" s="266" t="s">
        <v>209</v>
      </c>
      <c r="AD168" s="266" t="s">
        <v>199</v>
      </c>
      <c r="AE168" s="266" t="s">
        <v>199</v>
      </c>
      <c r="AF168" s="266" t="s">
        <v>199</v>
      </c>
      <c r="AG168" s="266" t="s">
        <v>199</v>
      </c>
      <c r="AH168" s="266" t="s">
        <v>199</v>
      </c>
      <c r="AI168" s="266" t="s">
        <v>199</v>
      </c>
      <c r="AJ168" s="266" t="s">
        <v>199</v>
      </c>
      <c r="AK168" s="272" t="s">
        <v>210</v>
      </c>
    </row>
    <row r="169" spans="2:37" s="263" customFormat="1" ht="99.75" x14ac:dyDescent="0.2">
      <c r="B169" s="266" t="s">
        <v>455</v>
      </c>
      <c r="C169" s="267" t="s">
        <v>456</v>
      </c>
      <c r="D169" s="266" t="s">
        <v>716</v>
      </c>
      <c r="E169" s="266" t="s">
        <v>717</v>
      </c>
      <c r="F169" s="266" t="s">
        <v>716</v>
      </c>
      <c r="G169" s="266" t="s">
        <v>2012</v>
      </c>
      <c r="H169" s="266" t="s">
        <v>561</v>
      </c>
      <c r="I169" s="266" t="s">
        <v>199</v>
      </c>
      <c r="J169" s="266" t="s">
        <v>199</v>
      </c>
      <c r="K169" s="266" t="s">
        <v>199</v>
      </c>
      <c r="L169" s="266" t="s">
        <v>199</v>
      </c>
      <c r="M169" s="266" t="s">
        <v>831</v>
      </c>
      <c r="N169" s="266" t="s">
        <v>832</v>
      </c>
      <c r="O169" s="272" t="s">
        <v>833</v>
      </c>
      <c r="P169" s="266" t="s">
        <v>784</v>
      </c>
      <c r="Q169" s="266"/>
      <c r="R169" s="266" t="s">
        <v>0</v>
      </c>
      <c r="S169" s="269">
        <v>45292</v>
      </c>
      <c r="T169" s="269">
        <v>45641</v>
      </c>
      <c r="U169" s="269" t="s">
        <v>519</v>
      </c>
      <c r="V169" s="115">
        <v>0</v>
      </c>
      <c r="W169" s="272" t="s">
        <v>206</v>
      </c>
      <c r="X169" s="266" t="s">
        <v>248</v>
      </c>
      <c r="Y169" s="266" t="s">
        <v>199</v>
      </c>
      <c r="Z169" s="266" t="s">
        <v>199</v>
      </c>
      <c r="AA169" s="266" t="s">
        <v>199</v>
      </c>
      <c r="AB169" s="266" t="s">
        <v>199</v>
      </c>
      <c r="AC169" s="266" t="s">
        <v>492</v>
      </c>
      <c r="AD169" s="266" t="s">
        <v>199</v>
      </c>
      <c r="AE169" s="266" t="s">
        <v>199</v>
      </c>
      <c r="AF169" s="266" t="s">
        <v>199</v>
      </c>
      <c r="AG169" s="266" t="s">
        <v>199</v>
      </c>
      <c r="AH169" s="266" t="s">
        <v>199</v>
      </c>
      <c r="AI169" s="266" t="s">
        <v>199</v>
      </c>
      <c r="AJ169" s="266" t="s">
        <v>199</v>
      </c>
      <c r="AK169" s="266" t="s">
        <v>786</v>
      </c>
    </row>
    <row r="170" spans="2:37" s="263" customFormat="1" ht="142.5" x14ac:dyDescent="0.2">
      <c r="B170" s="266" t="s">
        <v>455</v>
      </c>
      <c r="C170" s="267" t="s">
        <v>873</v>
      </c>
      <c r="D170" s="266" t="s">
        <v>1310</v>
      </c>
      <c r="E170" s="266" t="s">
        <v>1433</v>
      </c>
      <c r="F170" s="266" t="s">
        <v>1310</v>
      </c>
      <c r="G170" s="266" t="s">
        <v>2036</v>
      </c>
      <c r="H170" s="266" t="s">
        <v>1197</v>
      </c>
      <c r="I170" s="266" t="s">
        <v>199</v>
      </c>
      <c r="J170" s="266" t="s">
        <v>199</v>
      </c>
      <c r="K170" s="266" t="s">
        <v>199</v>
      </c>
      <c r="L170" s="266" t="s">
        <v>199</v>
      </c>
      <c r="M170" s="266" t="s">
        <v>1438</v>
      </c>
      <c r="N170" s="266" t="s">
        <v>1439</v>
      </c>
      <c r="O170" s="266" t="s">
        <v>1440</v>
      </c>
      <c r="P170" s="266" t="s">
        <v>1314</v>
      </c>
      <c r="Q170" s="266"/>
      <c r="R170" s="277" t="s">
        <v>99</v>
      </c>
      <c r="S170" s="269">
        <v>45292</v>
      </c>
      <c r="T170" s="269">
        <v>45565</v>
      </c>
      <c r="U170" s="269" t="s">
        <v>99</v>
      </c>
      <c r="V170" s="115">
        <v>0</v>
      </c>
      <c r="W170" s="272" t="s">
        <v>206</v>
      </c>
      <c r="X170" s="266" t="s">
        <v>357</v>
      </c>
      <c r="Y170" s="266" t="s">
        <v>199</v>
      </c>
      <c r="Z170" s="266" t="s">
        <v>199</v>
      </c>
      <c r="AA170" s="266" t="s">
        <v>199</v>
      </c>
      <c r="AB170" s="283" t="s">
        <v>199</v>
      </c>
      <c r="AC170" s="266" t="s">
        <v>359</v>
      </c>
      <c r="AD170" s="266" t="s">
        <v>492</v>
      </c>
      <c r="AE170" s="266" t="s">
        <v>199</v>
      </c>
      <c r="AF170" s="296" t="s">
        <v>199</v>
      </c>
      <c r="AG170" s="296" t="s">
        <v>199</v>
      </c>
      <c r="AH170" s="283" t="s">
        <v>199</v>
      </c>
      <c r="AI170" s="266" t="s">
        <v>199</v>
      </c>
      <c r="AJ170" s="266" t="s">
        <v>199</v>
      </c>
      <c r="AK170" s="266" t="s">
        <v>502</v>
      </c>
    </row>
    <row r="171" spans="2:37" s="263" customFormat="1" ht="142.5" x14ac:dyDescent="0.2">
      <c r="B171" s="266" t="s">
        <v>455</v>
      </c>
      <c r="C171" s="267" t="s">
        <v>873</v>
      </c>
      <c r="D171" s="266" t="s">
        <v>1253</v>
      </c>
      <c r="E171" s="266" t="s">
        <v>1254</v>
      </c>
      <c r="F171" s="287" t="s">
        <v>2086</v>
      </c>
      <c r="G171" s="287" t="s">
        <v>2000</v>
      </c>
      <c r="H171" s="266" t="s">
        <v>1197</v>
      </c>
      <c r="I171" s="266" t="s">
        <v>877</v>
      </c>
      <c r="J171" s="266" t="s">
        <v>199</v>
      </c>
      <c r="K171" s="266" t="s">
        <v>199</v>
      </c>
      <c r="L171" s="266" t="s">
        <v>199</v>
      </c>
      <c r="M171" s="266" t="s">
        <v>1264</v>
      </c>
      <c r="N171" s="266" t="s">
        <v>1265</v>
      </c>
      <c r="O171" s="272" t="s">
        <v>1266</v>
      </c>
      <c r="P171" s="266" t="s">
        <v>2127</v>
      </c>
      <c r="Q171" s="266" t="s">
        <v>199</v>
      </c>
      <c r="R171" s="277" t="s">
        <v>99</v>
      </c>
      <c r="S171" s="269">
        <v>45597</v>
      </c>
      <c r="T171" s="269">
        <v>45626</v>
      </c>
      <c r="U171" s="269" t="s">
        <v>99</v>
      </c>
      <c r="V171" s="271">
        <v>400000</v>
      </c>
      <c r="W171" s="266">
        <v>190</v>
      </c>
      <c r="X171" s="266" t="s">
        <v>246</v>
      </c>
      <c r="Y171" s="277" t="s">
        <v>199</v>
      </c>
      <c r="Z171" s="277" t="s">
        <v>199</v>
      </c>
      <c r="AA171" s="277" t="s">
        <v>199</v>
      </c>
      <c r="AB171" s="277" t="s">
        <v>199</v>
      </c>
      <c r="AC171" s="266" t="s">
        <v>209</v>
      </c>
      <c r="AD171" s="266" t="s">
        <v>249</v>
      </c>
      <c r="AE171" s="266" t="s">
        <v>199</v>
      </c>
      <c r="AF171" s="266" t="s">
        <v>199</v>
      </c>
      <c r="AG171" s="266" t="s">
        <v>199</v>
      </c>
      <c r="AH171" s="277" t="s">
        <v>199</v>
      </c>
      <c r="AI171" s="266" t="s">
        <v>199</v>
      </c>
      <c r="AJ171" s="266" t="s">
        <v>199</v>
      </c>
      <c r="AK171" s="266" t="s">
        <v>1259</v>
      </c>
    </row>
    <row r="172" spans="2:37" s="263" customFormat="1" ht="99.75" x14ac:dyDescent="0.2">
      <c r="B172" s="266" t="s">
        <v>455</v>
      </c>
      <c r="C172" s="267" t="s">
        <v>456</v>
      </c>
      <c r="D172" s="266" t="s">
        <v>457</v>
      </c>
      <c r="E172" s="266" t="s">
        <v>498</v>
      </c>
      <c r="F172" s="266" t="s">
        <v>2071</v>
      </c>
      <c r="G172" s="266" t="s">
        <v>1983</v>
      </c>
      <c r="H172" s="266" t="s">
        <v>460</v>
      </c>
      <c r="I172" s="266" t="s">
        <v>199</v>
      </c>
      <c r="J172" s="266" t="s">
        <v>199</v>
      </c>
      <c r="K172" s="266" t="s">
        <v>199</v>
      </c>
      <c r="L172" s="266" t="s">
        <v>199</v>
      </c>
      <c r="M172" s="266" t="s">
        <v>511</v>
      </c>
      <c r="N172" s="266" t="s">
        <v>485</v>
      </c>
      <c r="O172" s="272" t="s">
        <v>512</v>
      </c>
      <c r="P172" s="266" t="s">
        <v>473</v>
      </c>
      <c r="Q172" s="266" t="s">
        <v>513</v>
      </c>
      <c r="R172" s="266" t="s">
        <v>133</v>
      </c>
      <c r="S172" s="269">
        <v>45323</v>
      </c>
      <c r="T172" s="269">
        <v>45350</v>
      </c>
      <c r="U172" s="269" t="s">
        <v>282</v>
      </c>
      <c r="V172" s="258">
        <v>0</v>
      </c>
      <c r="W172" s="258" t="s">
        <v>206</v>
      </c>
      <c r="X172" s="266" t="s">
        <v>465</v>
      </c>
      <c r="Y172" s="266" t="s">
        <v>208</v>
      </c>
      <c r="Z172" s="266" t="s">
        <v>425</v>
      </c>
      <c r="AA172" s="266" t="s">
        <v>199</v>
      </c>
      <c r="AB172" s="266" t="s">
        <v>199</v>
      </c>
      <c r="AC172" s="266" t="s">
        <v>209</v>
      </c>
      <c r="AD172" s="266" t="s">
        <v>199</v>
      </c>
      <c r="AE172" s="266" t="s">
        <v>199</v>
      </c>
      <c r="AF172" s="266" t="s">
        <v>199</v>
      </c>
      <c r="AG172" s="266" t="s">
        <v>199</v>
      </c>
      <c r="AH172" s="266" t="s">
        <v>199</v>
      </c>
      <c r="AI172" s="266" t="s">
        <v>199</v>
      </c>
      <c r="AJ172" s="266" t="s">
        <v>199</v>
      </c>
      <c r="AK172" s="266" t="s">
        <v>476</v>
      </c>
    </row>
    <row r="173" spans="2:37" s="263" customFormat="1" ht="409.5" x14ac:dyDescent="0.2">
      <c r="B173" s="266" t="s">
        <v>455</v>
      </c>
      <c r="C173" s="267" t="s">
        <v>456</v>
      </c>
      <c r="D173" s="266" t="s">
        <v>716</v>
      </c>
      <c r="E173" s="266" t="s">
        <v>717</v>
      </c>
      <c r="F173" s="266" t="s">
        <v>716</v>
      </c>
      <c r="G173" s="266" t="s">
        <v>1980</v>
      </c>
      <c r="H173" s="266" t="s">
        <v>561</v>
      </c>
      <c r="I173" s="266" t="s">
        <v>199</v>
      </c>
      <c r="J173" s="266" t="s">
        <v>199</v>
      </c>
      <c r="K173" s="266" t="s">
        <v>199</v>
      </c>
      <c r="L173" s="266" t="s">
        <v>199</v>
      </c>
      <c r="M173" s="280" t="s">
        <v>849</v>
      </c>
      <c r="N173" s="280" t="s">
        <v>850</v>
      </c>
      <c r="O173" s="280" t="s">
        <v>851</v>
      </c>
      <c r="P173" s="280" t="s">
        <v>843</v>
      </c>
      <c r="Q173" s="280" t="s">
        <v>843</v>
      </c>
      <c r="R173" s="280" t="s">
        <v>282</v>
      </c>
      <c r="S173" s="290">
        <v>45323</v>
      </c>
      <c r="T173" s="290">
        <v>45626</v>
      </c>
      <c r="U173" s="280" t="s">
        <v>519</v>
      </c>
      <c r="V173" s="275">
        <v>90069132.609999999</v>
      </c>
      <c r="W173" s="280" t="s">
        <v>2020</v>
      </c>
      <c r="X173" s="266" t="s">
        <v>376</v>
      </c>
      <c r="Y173" s="266" t="s">
        <v>852</v>
      </c>
      <c r="Z173" s="266" t="s">
        <v>199</v>
      </c>
      <c r="AA173" s="266" t="s">
        <v>199</v>
      </c>
      <c r="AB173" s="266" t="s">
        <v>199</v>
      </c>
      <c r="AC173" s="268" t="s">
        <v>845</v>
      </c>
      <c r="AD173" s="266" t="s">
        <v>249</v>
      </c>
      <c r="AE173" s="266" t="s">
        <v>199</v>
      </c>
      <c r="AF173" s="266" t="s">
        <v>199</v>
      </c>
      <c r="AG173" s="266" t="s">
        <v>199</v>
      </c>
      <c r="AH173" s="266" t="s">
        <v>199</v>
      </c>
      <c r="AI173" s="266" t="s">
        <v>199</v>
      </c>
      <c r="AJ173" s="266" t="s">
        <v>199</v>
      </c>
      <c r="AK173" s="272" t="s">
        <v>199</v>
      </c>
    </row>
    <row r="174" spans="2:37" s="263" customFormat="1" ht="99.75" x14ac:dyDescent="0.2">
      <c r="B174" s="266" t="s">
        <v>455</v>
      </c>
      <c r="C174" s="267" t="s">
        <v>456</v>
      </c>
      <c r="D174" s="266" t="s">
        <v>716</v>
      </c>
      <c r="E174" s="266" t="s">
        <v>717</v>
      </c>
      <c r="F174" s="266" t="s">
        <v>716</v>
      </c>
      <c r="G174" s="266" t="s">
        <v>2013</v>
      </c>
      <c r="H174" s="266" t="s">
        <v>561</v>
      </c>
      <c r="I174" s="266" t="s">
        <v>199</v>
      </c>
      <c r="J174" s="266" t="s">
        <v>199</v>
      </c>
      <c r="K174" s="266" t="s">
        <v>199</v>
      </c>
      <c r="L174" s="266" t="s">
        <v>199</v>
      </c>
      <c r="M174" s="266" t="s">
        <v>834</v>
      </c>
      <c r="N174" s="266" t="s">
        <v>834</v>
      </c>
      <c r="O174" s="266" t="s">
        <v>835</v>
      </c>
      <c r="P174" s="266" t="s">
        <v>784</v>
      </c>
      <c r="Q174" s="266"/>
      <c r="R174" s="266" t="s">
        <v>0</v>
      </c>
      <c r="S174" s="269">
        <v>45292</v>
      </c>
      <c r="T174" s="269">
        <v>45641</v>
      </c>
      <c r="U174" s="269" t="s">
        <v>519</v>
      </c>
      <c r="V174" s="115">
        <v>0</v>
      </c>
      <c r="W174" s="272" t="s">
        <v>206</v>
      </c>
      <c r="X174" s="266" t="s">
        <v>248</v>
      </c>
      <c r="Y174" s="266" t="s">
        <v>199</v>
      </c>
      <c r="Z174" s="266" t="s">
        <v>199</v>
      </c>
      <c r="AA174" s="266" t="s">
        <v>199</v>
      </c>
      <c r="AB174" s="266" t="s">
        <v>199</v>
      </c>
      <c r="AC174" s="266" t="s">
        <v>492</v>
      </c>
      <c r="AD174" s="266" t="s">
        <v>199</v>
      </c>
      <c r="AE174" s="266" t="s">
        <v>199</v>
      </c>
      <c r="AF174" s="266" t="s">
        <v>199</v>
      </c>
      <c r="AG174" s="266" t="s">
        <v>199</v>
      </c>
      <c r="AH174" s="266" t="s">
        <v>199</v>
      </c>
      <c r="AI174" s="266" t="s">
        <v>199</v>
      </c>
      <c r="AJ174" s="266" t="s">
        <v>199</v>
      </c>
      <c r="AK174" s="266" t="s">
        <v>786</v>
      </c>
    </row>
    <row r="175" spans="2:37" s="263" customFormat="1" ht="171" x14ac:dyDescent="0.2">
      <c r="B175" s="266" t="s">
        <v>455</v>
      </c>
      <c r="C175" s="267" t="s">
        <v>873</v>
      </c>
      <c r="D175" s="266" t="s">
        <v>1053</v>
      </c>
      <c r="E175" s="266" t="s">
        <v>1055</v>
      </c>
      <c r="F175" s="266" t="s">
        <v>2081</v>
      </c>
      <c r="G175" s="266" t="s">
        <v>2028</v>
      </c>
      <c r="H175" s="266" t="s">
        <v>765</v>
      </c>
      <c r="I175" s="266" t="s">
        <v>877</v>
      </c>
      <c r="J175" s="266" t="s">
        <v>878</v>
      </c>
      <c r="K175" s="266" t="s">
        <v>199</v>
      </c>
      <c r="L175" s="266" t="s">
        <v>199</v>
      </c>
      <c r="M175" s="266" t="s">
        <v>1059</v>
      </c>
      <c r="N175" s="266" t="s">
        <v>1060</v>
      </c>
      <c r="O175" s="319" t="s">
        <v>1061</v>
      </c>
      <c r="P175" s="320" t="s">
        <v>775</v>
      </c>
      <c r="Q175" s="320" t="s">
        <v>776</v>
      </c>
      <c r="R175" s="289" t="s">
        <v>199</v>
      </c>
      <c r="S175" s="304">
        <v>45444</v>
      </c>
      <c r="T175" s="304">
        <v>45565</v>
      </c>
      <c r="U175" s="269" t="s">
        <v>199</v>
      </c>
      <c r="V175" s="271">
        <v>0</v>
      </c>
      <c r="W175" s="272" t="s">
        <v>206</v>
      </c>
      <c r="X175" s="266" t="s">
        <v>402</v>
      </c>
      <c r="Y175" s="266" t="s">
        <v>208</v>
      </c>
      <c r="Z175" s="266" t="s">
        <v>207</v>
      </c>
      <c r="AA175" s="266" t="s">
        <v>199</v>
      </c>
      <c r="AB175" s="266" t="s">
        <v>199</v>
      </c>
      <c r="AC175" s="266" t="s">
        <v>366</v>
      </c>
      <c r="AD175" s="266" t="s">
        <v>199</v>
      </c>
      <c r="AE175" s="266" t="s">
        <v>199</v>
      </c>
      <c r="AF175" s="266" t="s">
        <v>199</v>
      </c>
      <c r="AG175" s="266" t="s">
        <v>199</v>
      </c>
      <c r="AH175" s="266" t="s">
        <v>199</v>
      </c>
      <c r="AI175" s="266" t="s">
        <v>404</v>
      </c>
      <c r="AJ175" s="266" t="s">
        <v>706</v>
      </c>
      <c r="AK175" s="266" t="s">
        <v>778</v>
      </c>
    </row>
    <row r="176" spans="2:37" s="263" customFormat="1" ht="99.75" x14ac:dyDescent="0.2">
      <c r="B176" s="266" t="s">
        <v>455</v>
      </c>
      <c r="C176" s="267" t="s">
        <v>456</v>
      </c>
      <c r="D176" s="266" t="s">
        <v>457</v>
      </c>
      <c r="E176" s="266" t="s">
        <v>459</v>
      </c>
      <c r="F176" s="266" t="s">
        <v>2071</v>
      </c>
      <c r="G176" s="266" t="s">
        <v>1980</v>
      </c>
      <c r="H176" s="266" t="s">
        <v>460</v>
      </c>
      <c r="I176" s="266" t="s">
        <v>199</v>
      </c>
      <c r="J176" s="266" t="s">
        <v>199</v>
      </c>
      <c r="K176" s="266" t="s">
        <v>199</v>
      </c>
      <c r="L176" s="266" t="s">
        <v>199</v>
      </c>
      <c r="M176" s="266" t="s">
        <v>488</v>
      </c>
      <c r="N176" s="266" t="s">
        <v>489</v>
      </c>
      <c r="O176" s="272" t="s">
        <v>490</v>
      </c>
      <c r="P176" s="321" t="s">
        <v>491</v>
      </c>
      <c r="Q176" s="321"/>
      <c r="R176" s="289" t="s">
        <v>99</v>
      </c>
      <c r="S176" s="269">
        <v>45352</v>
      </c>
      <c r="T176" s="269">
        <v>45427</v>
      </c>
      <c r="U176" s="269" t="s">
        <v>282</v>
      </c>
      <c r="V176" s="115">
        <v>0</v>
      </c>
      <c r="W176" s="272" t="s">
        <v>206</v>
      </c>
      <c r="X176" s="266" t="s">
        <v>207</v>
      </c>
      <c r="Y176" s="266" t="s">
        <v>208</v>
      </c>
      <c r="Z176" s="266" t="s">
        <v>425</v>
      </c>
      <c r="AA176" s="266" t="s">
        <v>199</v>
      </c>
      <c r="AB176" s="272" t="s">
        <v>199</v>
      </c>
      <c r="AC176" s="266" t="s">
        <v>492</v>
      </c>
      <c r="AD176" s="266" t="s">
        <v>199</v>
      </c>
      <c r="AE176" s="266" t="s">
        <v>199</v>
      </c>
      <c r="AF176" s="266" t="s">
        <v>199</v>
      </c>
      <c r="AG176" s="266" t="s">
        <v>199</v>
      </c>
      <c r="AH176" s="266" t="s">
        <v>199</v>
      </c>
      <c r="AI176" s="266" t="s">
        <v>199</v>
      </c>
      <c r="AJ176" s="266" t="s">
        <v>199</v>
      </c>
      <c r="AK176" s="266" t="s">
        <v>476</v>
      </c>
    </row>
    <row r="177" spans="2:37" s="263" customFormat="1" ht="171" x14ac:dyDescent="0.2">
      <c r="B177" s="266" t="s">
        <v>455</v>
      </c>
      <c r="C177" s="267" t="s">
        <v>873</v>
      </c>
      <c r="D177" s="266" t="s">
        <v>874</v>
      </c>
      <c r="E177" s="266" t="s">
        <v>876</v>
      </c>
      <c r="F177" s="266" t="s">
        <v>2075</v>
      </c>
      <c r="G177" s="266" t="s">
        <v>2019</v>
      </c>
      <c r="H177" s="266" t="s">
        <v>765</v>
      </c>
      <c r="I177" s="266" t="s">
        <v>877</v>
      </c>
      <c r="J177" s="266" t="s">
        <v>878</v>
      </c>
      <c r="K177" s="266" t="s">
        <v>199</v>
      </c>
      <c r="L177" s="266" t="s">
        <v>199</v>
      </c>
      <c r="M177" s="284" t="s">
        <v>886</v>
      </c>
      <c r="N177" s="284" t="s">
        <v>887</v>
      </c>
      <c r="O177" s="272" t="s">
        <v>888</v>
      </c>
      <c r="P177" s="311" t="s">
        <v>673</v>
      </c>
      <c r="Q177" s="311" t="s">
        <v>674</v>
      </c>
      <c r="R177" s="289" t="s">
        <v>0</v>
      </c>
      <c r="S177" s="269">
        <v>45474</v>
      </c>
      <c r="T177" s="269">
        <v>45641</v>
      </c>
      <c r="U177" s="269" t="s">
        <v>519</v>
      </c>
      <c r="V177" s="115">
        <v>240000000</v>
      </c>
      <c r="W177" s="285" t="s">
        <v>882</v>
      </c>
      <c r="X177" s="266" t="s">
        <v>451</v>
      </c>
      <c r="Y177" s="266" t="s">
        <v>208</v>
      </c>
      <c r="Z177" s="266" t="s">
        <v>356</v>
      </c>
      <c r="AA177" s="277" t="s">
        <v>199</v>
      </c>
      <c r="AB177" s="277" t="s">
        <v>199</v>
      </c>
      <c r="AC177" s="266" t="s">
        <v>209</v>
      </c>
      <c r="AD177" s="266" t="s">
        <v>249</v>
      </c>
      <c r="AE177" s="266" t="s">
        <v>199</v>
      </c>
      <c r="AF177" s="266" t="s">
        <v>199</v>
      </c>
      <c r="AG177" s="266" t="s">
        <v>199</v>
      </c>
      <c r="AH177" s="266" t="s">
        <v>199</v>
      </c>
      <c r="AI177" s="266" t="s">
        <v>199</v>
      </c>
      <c r="AJ177" s="266" t="s">
        <v>199</v>
      </c>
      <c r="AK177" s="266" t="s">
        <v>675</v>
      </c>
    </row>
    <row r="178" spans="2:37" s="263" customFormat="1" ht="171" x14ac:dyDescent="0.2">
      <c r="B178" s="266" t="s">
        <v>455</v>
      </c>
      <c r="C178" s="267" t="s">
        <v>873</v>
      </c>
      <c r="D178" s="266" t="s">
        <v>874</v>
      </c>
      <c r="E178" s="266" t="s">
        <v>987</v>
      </c>
      <c r="F178" s="266" t="s">
        <v>2080</v>
      </c>
      <c r="G178" s="266" t="s">
        <v>1989</v>
      </c>
      <c r="H178" s="266" t="s">
        <v>765</v>
      </c>
      <c r="I178" s="266" t="s">
        <v>877</v>
      </c>
      <c r="J178" s="266" t="s">
        <v>878</v>
      </c>
      <c r="K178" s="266" t="s">
        <v>199</v>
      </c>
      <c r="L178" s="266" t="s">
        <v>199</v>
      </c>
      <c r="M178" s="266" t="s">
        <v>992</v>
      </c>
      <c r="N178" s="266" t="s">
        <v>993</v>
      </c>
      <c r="O178" s="272" t="s">
        <v>994</v>
      </c>
      <c r="P178" s="266" t="s">
        <v>218</v>
      </c>
      <c r="Q178" s="266"/>
      <c r="R178" s="266" t="s">
        <v>220</v>
      </c>
      <c r="S178" s="269">
        <v>45597</v>
      </c>
      <c r="T178" s="269">
        <v>45641</v>
      </c>
      <c r="U178" s="269" t="s">
        <v>50</v>
      </c>
      <c r="V178" s="282">
        <v>49420808</v>
      </c>
      <c r="W178" s="280">
        <v>261</v>
      </c>
      <c r="X178" s="266" t="s">
        <v>356</v>
      </c>
      <c r="Y178" s="266" t="s">
        <v>376</v>
      </c>
      <c r="Z178" s="266" t="s">
        <v>199</v>
      </c>
      <c r="AA178" s="266" t="s">
        <v>199</v>
      </c>
      <c r="AB178" s="266" t="s">
        <v>199</v>
      </c>
      <c r="AC178" s="266" t="s">
        <v>209</v>
      </c>
      <c r="AD178" s="266" t="s">
        <v>249</v>
      </c>
      <c r="AE178" s="266" t="s">
        <v>199</v>
      </c>
      <c r="AF178" s="266" t="s">
        <v>199</v>
      </c>
      <c r="AG178" s="266" t="s">
        <v>199</v>
      </c>
      <c r="AH178" s="266" t="s">
        <v>199</v>
      </c>
      <c r="AI178" s="266" t="s">
        <v>199</v>
      </c>
      <c r="AJ178" s="266" t="s">
        <v>199</v>
      </c>
      <c r="AK178" s="266" t="s">
        <v>235</v>
      </c>
    </row>
    <row r="179" spans="2:37" s="263" customFormat="1" ht="171" x14ac:dyDescent="0.2">
      <c r="B179" s="266" t="s">
        <v>523</v>
      </c>
      <c r="C179" s="267" t="s">
        <v>524</v>
      </c>
      <c r="D179" s="266" t="s">
        <v>548</v>
      </c>
      <c r="E179" s="266" t="s">
        <v>600</v>
      </c>
      <c r="F179" s="266" t="s">
        <v>548</v>
      </c>
      <c r="G179" s="266" t="s">
        <v>1988</v>
      </c>
      <c r="H179" s="266" t="s">
        <v>282</v>
      </c>
      <c r="I179" s="266" t="s">
        <v>199</v>
      </c>
      <c r="J179" s="266" t="s">
        <v>199</v>
      </c>
      <c r="K179" s="266" t="s">
        <v>199</v>
      </c>
      <c r="L179" s="266" t="s">
        <v>199</v>
      </c>
      <c r="M179" s="266" t="s">
        <v>601</v>
      </c>
      <c r="N179" s="266" t="s">
        <v>602</v>
      </c>
      <c r="O179" s="266" t="s">
        <v>603</v>
      </c>
      <c r="P179" s="266" t="s">
        <v>604</v>
      </c>
      <c r="Q179" s="266" t="s">
        <v>584</v>
      </c>
      <c r="R179" s="266" t="s">
        <v>99</v>
      </c>
      <c r="S179" s="270">
        <v>45352</v>
      </c>
      <c r="T179" s="270">
        <v>45641</v>
      </c>
      <c r="U179" s="269" t="s">
        <v>282</v>
      </c>
      <c r="V179" s="271">
        <v>0</v>
      </c>
      <c r="W179" s="272" t="s">
        <v>206</v>
      </c>
      <c r="X179" s="266" t="s">
        <v>402</v>
      </c>
      <c r="Y179" s="266" t="s">
        <v>199</v>
      </c>
      <c r="Z179" s="266" t="s">
        <v>199</v>
      </c>
      <c r="AA179" s="266" t="s">
        <v>199</v>
      </c>
      <c r="AB179" s="266" t="s">
        <v>199</v>
      </c>
      <c r="AC179" s="266" t="s">
        <v>366</v>
      </c>
      <c r="AD179" s="266" t="s">
        <v>199</v>
      </c>
      <c r="AE179" s="266" t="s">
        <v>199</v>
      </c>
      <c r="AF179" s="266" t="s">
        <v>199</v>
      </c>
      <c r="AG179" s="266" t="s">
        <v>199</v>
      </c>
      <c r="AH179" s="266" t="s">
        <v>199</v>
      </c>
      <c r="AI179" s="266" t="s">
        <v>404</v>
      </c>
      <c r="AJ179" s="266" t="s">
        <v>405</v>
      </c>
      <c r="AK179" s="266" t="s">
        <v>199</v>
      </c>
    </row>
    <row r="180" spans="2:37" s="263" customFormat="1" ht="128.25" x14ac:dyDescent="0.2">
      <c r="B180" s="266" t="s">
        <v>193</v>
      </c>
      <c r="C180" s="267" t="s">
        <v>1678</v>
      </c>
      <c r="D180" s="266" t="s">
        <v>1476</v>
      </c>
      <c r="E180" s="266" t="s">
        <v>1478</v>
      </c>
      <c r="F180" s="266" t="s">
        <v>2089</v>
      </c>
      <c r="G180" s="266" t="s">
        <v>2036</v>
      </c>
      <c r="H180" s="266" t="s">
        <v>1197</v>
      </c>
      <c r="I180" s="266" t="s">
        <v>1449</v>
      </c>
      <c r="J180" s="266" t="s">
        <v>199</v>
      </c>
      <c r="K180" s="266" t="s">
        <v>199</v>
      </c>
      <c r="L180" s="266" t="s">
        <v>199</v>
      </c>
      <c r="M180" s="266" t="s">
        <v>1479</v>
      </c>
      <c r="N180" s="266" t="s">
        <v>1480</v>
      </c>
      <c r="O180" s="266" t="s">
        <v>1481</v>
      </c>
      <c r="P180" s="266" t="s">
        <v>1437</v>
      </c>
      <c r="Q180" s="266" t="s">
        <v>1453</v>
      </c>
      <c r="R180" s="277" t="s">
        <v>99</v>
      </c>
      <c r="S180" s="269">
        <v>45301</v>
      </c>
      <c r="T180" s="269">
        <v>45381</v>
      </c>
      <c r="U180" s="269" t="s">
        <v>519</v>
      </c>
      <c r="V180" s="115">
        <v>0</v>
      </c>
      <c r="W180" s="272" t="s">
        <v>206</v>
      </c>
      <c r="X180" s="266" t="s">
        <v>207</v>
      </c>
      <c r="Y180" s="266" t="s">
        <v>199</v>
      </c>
      <c r="Z180" s="266" t="s">
        <v>199</v>
      </c>
      <c r="AA180" s="266" t="s">
        <v>199</v>
      </c>
      <c r="AB180" s="266" t="s">
        <v>199</v>
      </c>
      <c r="AC180" s="266" t="s">
        <v>419</v>
      </c>
      <c r="AD180" s="266" t="s">
        <v>492</v>
      </c>
      <c r="AE180" s="266" t="s">
        <v>199</v>
      </c>
      <c r="AF180" s="266" t="s">
        <v>199</v>
      </c>
      <c r="AG180" s="266" t="s">
        <v>199</v>
      </c>
      <c r="AH180" s="266" t="s">
        <v>199</v>
      </c>
      <c r="AI180" s="266" t="s">
        <v>199</v>
      </c>
      <c r="AJ180" s="266" t="s">
        <v>199</v>
      </c>
      <c r="AK180" s="266" t="s">
        <v>502</v>
      </c>
    </row>
    <row r="181" spans="2:37" s="263" customFormat="1" ht="128.25" x14ac:dyDescent="0.2">
      <c r="B181" s="266" t="s">
        <v>193</v>
      </c>
      <c r="C181" s="267" t="s">
        <v>1678</v>
      </c>
      <c r="D181" s="266" t="s">
        <v>1476</v>
      </c>
      <c r="E181" s="266" t="s">
        <v>1486</v>
      </c>
      <c r="F181" s="266" t="s">
        <v>2089</v>
      </c>
      <c r="G181" s="266" t="s">
        <v>1995</v>
      </c>
      <c r="H181" s="266" t="s">
        <v>1197</v>
      </c>
      <c r="I181" s="266" t="s">
        <v>1449</v>
      </c>
      <c r="J181" s="266" t="s">
        <v>199</v>
      </c>
      <c r="K181" s="266" t="s">
        <v>199</v>
      </c>
      <c r="L181" s="266" t="s">
        <v>199</v>
      </c>
      <c r="M181" s="266" t="s">
        <v>1487</v>
      </c>
      <c r="N181" s="266" t="s">
        <v>1488</v>
      </c>
      <c r="O181" s="266" t="s">
        <v>1489</v>
      </c>
      <c r="P181" s="266" t="s">
        <v>1462</v>
      </c>
      <c r="Q181" s="266" t="s">
        <v>1463</v>
      </c>
      <c r="R181" s="277" t="s">
        <v>99</v>
      </c>
      <c r="S181" s="269">
        <v>45381</v>
      </c>
      <c r="T181" s="270">
        <v>45565</v>
      </c>
      <c r="U181" s="269" t="s">
        <v>519</v>
      </c>
      <c r="V181" s="291">
        <f>(4*20*4)*(10000000/30/8)</f>
        <v>13333333.333333332</v>
      </c>
      <c r="W181" s="266">
        <v>188</v>
      </c>
      <c r="X181" s="266" t="s">
        <v>425</v>
      </c>
      <c r="Y181" s="266" t="s">
        <v>199</v>
      </c>
      <c r="Z181" s="266" t="s">
        <v>199</v>
      </c>
      <c r="AA181" s="266" t="s">
        <v>199</v>
      </c>
      <c r="AB181" s="266" t="s">
        <v>199</v>
      </c>
      <c r="AC181" s="266" t="s">
        <v>419</v>
      </c>
      <c r="AD181" s="266" t="s">
        <v>492</v>
      </c>
      <c r="AE181" s="266" t="s">
        <v>249</v>
      </c>
      <c r="AF181" s="266" t="s">
        <v>199</v>
      </c>
      <c r="AG181" s="266" t="s">
        <v>199</v>
      </c>
      <c r="AH181" s="266" t="s">
        <v>199</v>
      </c>
      <c r="AI181" s="266" t="s">
        <v>199</v>
      </c>
      <c r="AJ181" s="266" t="s">
        <v>199</v>
      </c>
      <c r="AK181" s="266" t="s">
        <v>502</v>
      </c>
    </row>
    <row r="182" spans="2:37" s="263" customFormat="1" ht="99.75" x14ac:dyDescent="0.2">
      <c r="B182" s="266" t="s">
        <v>455</v>
      </c>
      <c r="C182" s="267" t="s">
        <v>456</v>
      </c>
      <c r="D182" s="266" t="s">
        <v>716</v>
      </c>
      <c r="E182" s="266" t="s">
        <v>717</v>
      </c>
      <c r="F182" s="266" t="s">
        <v>716</v>
      </c>
      <c r="G182" s="266" t="s">
        <v>2094</v>
      </c>
      <c r="H182" s="266" t="s">
        <v>561</v>
      </c>
      <c r="I182" s="266" t="s">
        <v>199</v>
      </c>
      <c r="J182" s="266" t="s">
        <v>199</v>
      </c>
      <c r="K182" s="266" t="s">
        <v>199</v>
      </c>
      <c r="L182" s="266" t="s">
        <v>199</v>
      </c>
      <c r="M182" s="266" t="s">
        <v>781</v>
      </c>
      <c r="N182" s="266" t="s">
        <v>782</v>
      </c>
      <c r="O182" s="272" t="s">
        <v>783</v>
      </c>
      <c r="P182" s="266" t="s">
        <v>784</v>
      </c>
      <c r="Q182" s="266" t="s">
        <v>785</v>
      </c>
      <c r="R182" s="266" t="s">
        <v>0</v>
      </c>
      <c r="S182" s="269">
        <v>45292</v>
      </c>
      <c r="T182" s="269">
        <v>45412</v>
      </c>
      <c r="U182" s="269" t="s">
        <v>0</v>
      </c>
      <c r="V182" s="115">
        <v>0</v>
      </c>
      <c r="W182" s="272" t="s">
        <v>206</v>
      </c>
      <c r="X182" s="266" t="s">
        <v>248</v>
      </c>
      <c r="Y182" s="266" t="s">
        <v>246</v>
      </c>
      <c r="Z182" s="266" t="s">
        <v>376</v>
      </c>
      <c r="AA182" s="266" t="s">
        <v>199</v>
      </c>
      <c r="AB182" s="266" t="s">
        <v>199</v>
      </c>
      <c r="AC182" s="266" t="s">
        <v>209</v>
      </c>
      <c r="AD182" s="266" t="s">
        <v>199</v>
      </c>
      <c r="AE182" s="266" t="s">
        <v>199</v>
      </c>
      <c r="AF182" s="266" t="s">
        <v>199</v>
      </c>
      <c r="AG182" s="266" t="s">
        <v>199</v>
      </c>
      <c r="AH182" s="266" t="s">
        <v>199</v>
      </c>
      <c r="AI182" s="266" t="s">
        <v>199</v>
      </c>
      <c r="AJ182" s="266" t="s">
        <v>199</v>
      </c>
      <c r="AK182" s="266" t="s">
        <v>786</v>
      </c>
    </row>
    <row r="183" spans="2:37" s="263" customFormat="1" ht="99.75" x14ac:dyDescent="0.2">
      <c r="B183" s="266" t="s">
        <v>455</v>
      </c>
      <c r="C183" s="267" t="s">
        <v>456</v>
      </c>
      <c r="D183" s="266" t="s">
        <v>716</v>
      </c>
      <c r="E183" s="266" t="s">
        <v>717</v>
      </c>
      <c r="F183" s="266" t="s">
        <v>716</v>
      </c>
      <c r="G183" s="266" t="s">
        <v>2094</v>
      </c>
      <c r="H183" s="266" t="s">
        <v>561</v>
      </c>
      <c r="I183" s="266" t="s">
        <v>199</v>
      </c>
      <c r="J183" s="266" t="s">
        <v>199</v>
      </c>
      <c r="K183" s="266" t="s">
        <v>199</v>
      </c>
      <c r="L183" s="266" t="s">
        <v>199</v>
      </c>
      <c r="M183" s="266" t="s">
        <v>2129</v>
      </c>
      <c r="N183" s="266" t="s">
        <v>791</v>
      </c>
      <c r="O183" s="272" t="s">
        <v>792</v>
      </c>
      <c r="P183" s="266" t="s">
        <v>784</v>
      </c>
      <c r="Q183" s="266" t="s">
        <v>785</v>
      </c>
      <c r="R183" s="266" t="s">
        <v>0</v>
      </c>
      <c r="S183" s="269">
        <v>45292</v>
      </c>
      <c r="T183" s="269">
        <v>45641</v>
      </c>
      <c r="U183" s="269" t="s">
        <v>0</v>
      </c>
      <c r="V183" s="115">
        <v>0</v>
      </c>
      <c r="W183" s="272" t="s">
        <v>206</v>
      </c>
      <c r="X183" s="266" t="s">
        <v>248</v>
      </c>
      <c r="Y183" s="266" t="s">
        <v>246</v>
      </c>
      <c r="Z183" s="266" t="s">
        <v>376</v>
      </c>
      <c r="AA183" s="266" t="s">
        <v>199</v>
      </c>
      <c r="AB183" s="266" t="s">
        <v>199</v>
      </c>
      <c r="AC183" s="266" t="s">
        <v>209</v>
      </c>
      <c r="AD183" s="266" t="s">
        <v>199</v>
      </c>
      <c r="AE183" s="266" t="s">
        <v>199</v>
      </c>
      <c r="AF183" s="266" t="s">
        <v>199</v>
      </c>
      <c r="AG183" s="266" t="s">
        <v>199</v>
      </c>
      <c r="AH183" s="266" t="s">
        <v>199</v>
      </c>
      <c r="AI183" s="266" t="s">
        <v>199</v>
      </c>
      <c r="AJ183" s="266" t="s">
        <v>199</v>
      </c>
      <c r="AK183" s="266" t="s">
        <v>786</v>
      </c>
    </row>
    <row r="184" spans="2:37" s="263" customFormat="1" ht="99.75" x14ac:dyDescent="0.2">
      <c r="B184" s="266" t="s">
        <v>455</v>
      </c>
      <c r="C184" s="267" t="s">
        <v>456</v>
      </c>
      <c r="D184" s="266" t="s">
        <v>716</v>
      </c>
      <c r="E184" s="266" t="s">
        <v>717</v>
      </c>
      <c r="F184" s="266" t="s">
        <v>716</v>
      </c>
      <c r="G184" s="266" t="s">
        <v>2094</v>
      </c>
      <c r="H184" s="266" t="s">
        <v>561</v>
      </c>
      <c r="I184" s="266" t="s">
        <v>199</v>
      </c>
      <c r="J184" s="266" t="s">
        <v>199</v>
      </c>
      <c r="K184" s="266" t="s">
        <v>199</v>
      </c>
      <c r="L184" s="266" t="s">
        <v>199</v>
      </c>
      <c r="M184" s="266" t="s">
        <v>787</v>
      </c>
      <c r="N184" s="266" t="s">
        <v>788</v>
      </c>
      <c r="O184" s="272" t="s">
        <v>789</v>
      </c>
      <c r="P184" s="266" t="s">
        <v>784</v>
      </c>
      <c r="Q184" s="266" t="s">
        <v>785</v>
      </c>
      <c r="R184" s="266" t="s">
        <v>0</v>
      </c>
      <c r="S184" s="269">
        <v>45292</v>
      </c>
      <c r="T184" s="269">
        <v>45503</v>
      </c>
      <c r="U184" s="269" t="s">
        <v>0</v>
      </c>
      <c r="V184" s="115">
        <v>0</v>
      </c>
      <c r="W184" s="272" t="s">
        <v>206</v>
      </c>
      <c r="X184" s="266" t="s">
        <v>248</v>
      </c>
      <c r="Y184" s="266" t="s">
        <v>246</v>
      </c>
      <c r="Z184" s="266" t="s">
        <v>376</v>
      </c>
      <c r="AA184" s="266" t="s">
        <v>199</v>
      </c>
      <c r="AB184" s="266" t="s">
        <v>199</v>
      </c>
      <c r="AC184" s="266" t="s">
        <v>209</v>
      </c>
      <c r="AD184" s="266" t="s">
        <v>199</v>
      </c>
      <c r="AE184" s="266" t="s">
        <v>199</v>
      </c>
      <c r="AF184" s="266" t="s">
        <v>199</v>
      </c>
      <c r="AG184" s="266" t="s">
        <v>199</v>
      </c>
      <c r="AH184" s="266" t="s">
        <v>199</v>
      </c>
      <c r="AI184" s="266" t="s">
        <v>199</v>
      </c>
      <c r="AJ184" s="266" t="s">
        <v>199</v>
      </c>
      <c r="AK184" s="266" t="s">
        <v>786</v>
      </c>
    </row>
    <row r="185" spans="2:37" s="263" customFormat="1" ht="99.75" x14ac:dyDescent="0.2">
      <c r="B185" s="266" t="s">
        <v>455</v>
      </c>
      <c r="C185" s="267" t="s">
        <v>456</v>
      </c>
      <c r="D185" s="266" t="s">
        <v>716</v>
      </c>
      <c r="E185" s="266" t="s">
        <v>717</v>
      </c>
      <c r="F185" s="266" t="s">
        <v>716</v>
      </c>
      <c r="G185" s="266" t="s">
        <v>2004</v>
      </c>
      <c r="H185" s="266" t="s">
        <v>561</v>
      </c>
      <c r="I185" s="266" t="s">
        <v>199</v>
      </c>
      <c r="J185" s="266" t="s">
        <v>199</v>
      </c>
      <c r="K185" s="266" t="s">
        <v>199</v>
      </c>
      <c r="L185" s="266" t="s">
        <v>199</v>
      </c>
      <c r="M185" s="284" t="s">
        <v>758</v>
      </c>
      <c r="N185" s="266" t="s">
        <v>759</v>
      </c>
      <c r="O185" s="272" t="s">
        <v>760</v>
      </c>
      <c r="P185" s="266" t="s">
        <v>673</v>
      </c>
      <c r="Q185" s="266" t="s">
        <v>674</v>
      </c>
      <c r="R185" s="266" t="s">
        <v>0</v>
      </c>
      <c r="S185" s="269">
        <v>45292</v>
      </c>
      <c r="T185" s="269">
        <v>45473</v>
      </c>
      <c r="U185" s="269" t="s">
        <v>0</v>
      </c>
      <c r="V185" s="300">
        <v>7443893</v>
      </c>
      <c r="W185" s="285">
        <v>247</v>
      </c>
      <c r="X185" s="266" t="s">
        <v>451</v>
      </c>
      <c r="Y185" s="266" t="s">
        <v>208</v>
      </c>
      <c r="Z185" s="266" t="s">
        <v>376</v>
      </c>
      <c r="AA185" s="266" t="s">
        <v>199</v>
      </c>
      <c r="AB185" s="266" t="s">
        <v>199</v>
      </c>
      <c r="AC185" s="266" t="s">
        <v>492</v>
      </c>
      <c r="AD185" s="266" t="s">
        <v>249</v>
      </c>
      <c r="AE185" s="266" t="s">
        <v>1656</v>
      </c>
      <c r="AF185" s="266" t="s">
        <v>199</v>
      </c>
      <c r="AG185" s="266" t="s">
        <v>199</v>
      </c>
      <c r="AH185" s="266" t="s">
        <v>199</v>
      </c>
      <c r="AI185" s="266" t="s">
        <v>199</v>
      </c>
      <c r="AJ185" s="266" t="s">
        <v>199</v>
      </c>
      <c r="AK185" s="266" t="s">
        <v>675</v>
      </c>
    </row>
    <row r="186" spans="2:37" s="263" customFormat="1" ht="99.75" x14ac:dyDescent="0.2">
      <c r="B186" s="266" t="s">
        <v>455</v>
      </c>
      <c r="C186" s="267" t="s">
        <v>456</v>
      </c>
      <c r="D186" s="266" t="s">
        <v>716</v>
      </c>
      <c r="E186" s="266" t="s">
        <v>717</v>
      </c>
      <c r="F186" s="266" t="s">
        <v>716</v>
      </c>
      <c r="G186" s="266" t="s">
        <v>2004</v>
      </c>
      <c r="H186" s="266" t="s">
        <v>561</v>
      </c>
      <c r="I186" s="266" t="s">
        <v>199</v>
      </c>
      <c r="J186" s="266" t="s">
        <v>199</v>
      </c>
      <c r="K186" s="266" t="s">
        <v>199</v>
      </c>
      <c r="L186" s="266" t="s">
        <v>199</v>
      </c>
      <c r="M186" s="284" t="s">
        <v>750</v>
      </c>
      <c r="N186" s="266" t="s">
        <v>751</v>
      </c>
      <c r="O186" s="272" t="s">
        <v>752</v>
      </c>
      <c r="P186" s="266" t="s">
        <v>673</v>
      </c>
      <c r="Q186" s="266" t="s">
        <v>674</v>
      </c>
      <c r="R186" s="266" t="s">
        <v>0</v>
      </c>
      <c r="S186" s="269">
        <v>45292</v>
      </c>
      <c r="T186" s="269">
        <v>45641</v>
      </c>
      <c r="U186" s="269" t="s">
        <v>0</v>
      </c>
      <c r="V186" s="115">
        <v>778694968.5</v>
      </c>
      <c r="W186" s="285" t="s">
        <v>753</v>
      </c>
      <c r="X186" s="266" t="s">
        <v>451</v>
      </c>
      <c r="Y186" s="266" t="s">
        <v>208</v>
      </c>
      <c r="Z186" s="266" t="s">
        <v>376</v>
      </c>
      <c r="AA186" s="266" t="s">
        <v>199</v>
      </c>
      <c r="AB186" s="266" t="s">
        <v>199</v>
      </c>
      <c r="AC186" s="266" t="s">
        <v>1656</v>
      </c>
      <c r="AD186" s="266" t="s">
        <v>249</v>
      </c>
      <c r="AE186" s="266" t="s">
        <v>199</v>
      </c>
      <c r="AF186" s="266" t="s">
        <v>199</v>
      </c>
      <c r="AG186" s="266" t="s">
        <v>199</v>
      </c>
      <c r="AH186" s="266" t="s">
        <v>199</v>
      </c>
      <c r="AI186" s="266" t="s">
        <v>199</v>
      </c>
      <c r="AJ186" s="266" t="s">
        <v>199</v>
      </c>
      <c r="AK186" s="266" t="s">
        <v>675</v>
      </c>
    </row>
    <row r="187" spans="2:37" s="263" customFormat="1" ht="142.5" x14ac:dyDescent="0.2">
      <c r="B187" s="287" t="s">
        <v>455</v>
      </c>
      <c r="C187" s="297" t="s">
        <v>873</v>
      </c>
      <c r="D187" s="287" t="s">
        <v>1203</v>
      </c>
      <c r="E187" s="287" t="s">
        <v>1205</v>
      </c>
      <c r="F187" s="287" t="s">
        <v>2086</v>
      </c>
      <c r="G187" s="266" t="s">
        <v>1980</v>
      </c>
      <c r="H187" s="277" t="s">
        <v>1155</v>
      </c>
      <c r="I187" s="287" t="s">
        <v>1206</v>
      </c>
      <c r="J187" s="277" t="s">
        <v>199</v>
      </c>
      <c r="K187" s="277" t="s">
        <v>199</v>
      </c>
      <c r="L187" s="277" t="s">
        <v>199</v>
      </c>
      <c r="M187" s="287" t="s">
        <v>1207</v>
      </c>
      <c r="N187" s="287" t="s">
        <v>1208</v>
      </c>
      <c r="O187" s="287" t="s">
        <v>1209</v>
      </c>
      <c r="P187" s="277" t="s">
        <v>1160</v>
      </c>
      <c r="Q187" s="277"/>
      <c r="R187" s="277" t="s">
        <v>99</v>
      </c>
      <c r="S187" s="298">
        <v>45323</v>
      </c>
      <c r="T187" s="298">
        <v>45418</v>
      </c>
      <c r="U187" s="298" t="s">
        <v>99</v>
      </c>
      <c r="V187" s="257">
        <f>(4*20*3)*(12000000/30/8)</f>
        <v>12000000</v>
      </c>
      <c r="W187" s="262">
        <v>185</v>
      </c>
      <c r="X187" s="277" t="s">
        <v>208</v>
      </c>
      <c r="Y187" s="277" t="s">
        <v>207</v>
      </c>
      <c r="Z187" s="277" t="s">
        <v>376</v>
      </c>
      <c r="AA187" s="277" t="s">
        <v>356</v>
      </c>
      <c r="AB187" s="277" t="s">
        <v>199</v>
      </c>
      <c r="AC187" s="266" t="s">
        <v>492</v>
      </c>
      <c r="AD187" s="266" t="s">
        <v>249</v>
      </c>
      <c r="AE187" s="266" t="s">
        <v>199</v>
      </c>
      <c r="AF187" s="266" t="s">
        <v>199</v>
      </c>
      <c r="AG187" s="266" t="s">
        <v>199</v>
      </c>
      <c r="AH187" s="266" t="s">
        <v>199</v>
      </c>
      <c r="AI187" s="299" t="s">
        <v>199</v>
      </c>
      <c r="AJ187" s="299" t="s">
        <v>199</v>
      </c>
      <c r="AK187" s="287" t="s">
        <v>666</v>
      </c>
    </row>
    <row r="188" spans="2:37" s="263" customFormat="1" ht="99.75" x14ac:dyDescent="0.2">
      <c r="B188" s="266" t="s">
        <v>455</v>
      </c>
      <c r="C188" s="267" t="s">
        <v>456</v>
      </c>
      <c r="D188" s="266" t="s">
        <v>616</v>
      </c>
      <c r="E188" s="266" t="s">
        <v>607</v>
      </c>
      <c r="F188" s="266" t="s">
        <v>2073</v>
      </c>
      <c r="G188" s="266" t="s">
        <v>1990</v>
      </c>
      <c r="H188" s="266" t="s">
        <v>561</v>
      </c>
      <c r="I188" s="266" t="s">
        <v>199</v>
      </c>
      <c r="J188" s="266" t="s">
        <v>199</v>
      </c>
      <c r="K188" s="266" t="s">
        <v>199</v>
      </c>
      <c r="L188" s="266" t="s">
        <v>199</v>
      </c>
      <c r="M188" s="266" t="s">
        <v>651</v>
      </c>
      <c r="N188" s="266" t="s">
        <v>652</v>
      </c>
      <c r="O188" s="272" t="s">
        <v>653</v>
      </c>
      <c r="P188" s="266" t="s">
        <v>620</v>
      </c>
      <c r="Q188" s="266" t="s">
        <v>621</v>
      </c>
      <c r="R188" s="266" t="s">
        <v>0</v>
      </c>
      <c r="S188" s="278">
        <v>45292</v>
      </c>
      <c r="T188" s="278">
        <v>45473</v>
      </c>
      <c r="U188" s="278" t="s">
        <v>519</v>
      </c>
      <c r="V188" s="275">
        <v>0</v>
      </c>
      <c r="W188" s="272" t="s">
        <v>206</v>
      </c>
      <c r="X188" s="266" t="s">
        <v>247</v>
      </c>
      <c r="Y188" s="266" t="s">
        <v>402</v>
      </c>
      <c r="Z188" s="266" t="s">
        <v>199</v>
      </c>
      <c r="AA188" s="266" t="s">
        <v>199</v>
      </c>
      <c r="AB188" s="266" t="s">
        <v>199</v>
      </c>
      <c r="AC188" s="266" t="s">
        <v>366</v>
      </c>
      <c r="AD188" s="266" t="s">
        <v>2124</v>
      </c>
      <c r="AE188" s="266" t="s">
        <v>199</v>
      </c>
      <c r="AF188" s="266" t="s">
        <v>199</v>
      </c>
      <c r="AG188" s="266" t="s">
        <v>199</v>
      </c>
      <c r="AH188" s="266" t="s">
        <v>199</v>
      </c>
      <c r="AI188" s="266" t="s">
        <v>1652</v>
      </c>
      <c r="AJ188" s="266" t="s">
        <v>2114</v>
      </c>
      <c r="AK188" s="266" t="s">
        <v>622</v>
      </c>
    </row>
    <row r="189" spans="2:37" s="263" customFormat="1" ht="99.75" x14ac:dyDescent="0.2">
      <c r="B189" s="266" t="s">
        <v>455</v>
      </c>
      <c r="C189" s="267" t="s">
        <v>456</v>
      </c>
      <c r="D189" s="266" t="s">
        <v>616</v>
      </c>
      <c r="E189" s="266" t="s">
        <v>607</v>
      </c>
      <c r="F189" s="266" t="s">
        <v>2073</v>
      </c>
      <c r="G189" s="266" t="s">
        <v>1990</v>
      </c>
      <c r="H189" s="266" t="s">
        <v>561</v>
      </c>
      <c r="I189" s="266" t="s">
        <v>199</v>
      </c>
      <c r="J189" s="266" t="s">
        <v>199</v>
      </c>
      <c r="K189" s="266" t="s">
        <v>199</v>
      </c>
      <c r="L189" s="266" t="s">
        <v>199</v>
      </c>
      <c r="M189" s="266" t="s">
        <v>654</v>
      </c>
      <c r="N189" s="266" t="s">
        <v>655</v>
      </c>
      <c r="O189" s="272" t="s">
        <v>653</v>
      </c>
      <c r="P189" s="266" t="s">
        <v>620</v>
      </c>
      <c r="Q189" s="266" t="s">
        <v>621</v>
      </c>
      <c r="R189" s="266" t="s">
        <v>0</v>
      </c>
      <c r="S189" s="278">
        <v>45474</v>
      </c>
      <c r="T189" s="278">
        <v>45641</v>
      </c>
      <c r="U189" s="278" t="s">
        <v>519</v>
      </c>
      <c r="V189" s="275">
        <v>0</v>
      </c>
      <c r="W189" s="273" t="s">
        <v>206</v>
      </c>
      <c r="X189" s="266" t="s">
        <v>247</v>
      </c>
      <c r="Y189" s="266" t="s">
        <v>402</v>
      </c>
      <c r="Z189" s="266" t="s">
        <v>199</v>
      </c>
      <c r="AA189" s="266" t="s">
        <v>199</v>
      </c>
      <c r="AB189" s="266" t="s">
        <v>199</v>
      </c>
      <c r="AC189" s="266" t="s">
        <v>366</v>
      </c>
      <c r="AD189" s="266" t="s">
        <v>2124</v>
      </c>
      <c r="AE189" s="266" t="s">
        <v>199</v>
      </c>
      <c r="AF189" s="266" t="s">
        <v>199</v>
      </c>
      <c r="AG189" s="266" t="s">
        <v>199</v>
      </c>
      <c r="AH189" s="266" t="s">
        <v>199</v>
      </c>
      <c r="AI189" s="266" t="s">
        <v>1652</v>
      </c>
      <c r="AJ189" s="266" t="s">
        <v>2114</v>
      </c>
      <c r="AK189" s="266" t="s">
        <v>622</v>
      </c>
    </row>
    <row r="190" spans="2:37" s="263" customFormat="1" ht="99.75" x14ac:dyDescent="0.2">
      <c r="B190" s="287" t="s">
        <v>455</v>
      </c>
      <c r="C190" s="267" t="s">
        <v>456</v>
      </c>
      <c r="D190" s="287" t="s">
        <v>1152</v>
      </c>
      <c r="E190" s="287" t="s">
        <v>1154</v>
      </c>
      <c r="F190" s="287" t="s">
        <v>2085</v>
      </c>
      <c r="G190" s="287" t="s">
        <v>2000</v>
      </c>
      <c r="H190" s="277" t="s">
        <v>1155</v>
      </c>
      <c r="I190" s="287" t="s">
        <v>1156</v>
      </c>
      <c r="J190" s="277" t="s">
        <v>199</v>
      </c>
      <c r="K190" s="277" t="s">
        <v>199</v>
      </c>
      <c r="L190" s="277" t="s">
        <v>199</v>
      </c>
      <c r="M190" s="287" t="s">
        <v>1178</v>
      </c>
      <c r="N190" s="287" t="s">
        <v>1935</v>
      </c>
      <c r="O190" s="287" t="s">
        <v>1180</v>
      </c>
      <c r="P190" s="277" t="s">
        <v>1160</v>
      </c>
      <c r="Q190" s="277" t="s">
        <v>1161</v>
      </c>
      <c r="R190" s="277" t="s">
        <v>99</v>
      </c>
      <c r="S190" s="298">
        <v>45461</v>
      </c>
      <c r="T190" s="298">
        <v>45471</v>
      </c>
      <c r="U190" s="298" t="s">
        <v>0</v>
      </c>
      <c r="V190" s="257">
        <f>(5*20*0.3)*(12000000/30/8)</f>
        <v>1500000</v>
      </c>
      <c r="W190" s="262">
        <v>185</v>
      </c>
      <c r="X190" s="277" t="s">
        <v>208</v>
      </c>
      <c r="Y190" s="277" t="s">
        <v>248</v>
      </c>
      <c r="Z190" s="277" t="s">
        <v>246</v>
      </c>
      <c r="AA190" s="277" t="s">
        <v>199</v>
      </c>
      <c r="AB190" s="277" t="s">
        <v>199</v>
      </c>
      <c r="AC190" s="266" t="s">
        <v>492</v>
      </c>
      <c r="AD190" s="266" t="s">
        <v>249</v>
      </c>
      <c r="AE190" s="266" t="s">
        <v>199</v>
      </c>
      <c r="AF190" s="266" t="s">
        <v>199</v>
      </c>
      <c r="AG190" s="266" t="s">
        <v>199</v>
      </c>
      <c r="AH190" s="266" t="s">
        <v>199</v>
      </c>
      <c r="AI190" s="299" t="s">
        <v>199</v>
      </c>
      <c r="AJ190" s="299" t="s">
        <v>199</v>
      </c>
      <c r="AK190" s="287" t="s">
        <v>1181</v>
      </c>
    </row>
    <row r="191" spans="2:37" s="263" customFormat="1" ht="99.75" x14ac:dyDescent="0.2">
      <c r="B191" s="266" t="s">
        <v>455</v>
      </c>
      <c r="C191" s="267" t="s">
        <v>456</v>
      </c>
      <c r="D191" s="266" t="s">
        <v>457</v>
      </c>
      <c r="E191" s="266" t="s">
        <v>498</v>
      </c>
      <c r="F191" s="266" t="s">
        <v>2071</v>
      </c>
      <c r="G191" s="266" t="s">
        <v>1981</v>
      </c>
      <c r="H191" s="266" t="s">
        <v>460</v>
      </c>
      <c r="I191" s="266" t="s">
        <v>199</v>
      </c>
      <c r="J191" s="266" t="s">
        <v>199</v>
      </c>
      <c r="K191" s="266" t="s">
        <v>199</v>
      </c>
      <c r="L191" s="266" t="s">
        <v>199</v>
      </c>
      <c r="M191" s="266" t="s">
        <v>499</v>
      </c>
      <c r="N191" s="266" t="s">
        <v>500</v>
      </c>
      <c r="O191" s="266" t="s">
        <v>501</v>
      </c>
      <c r="P191" s="266" t="s">
        <v>491</v>
      </c>
      <c r="Q191" s="266"/>
      <c r="R191" s="266" t="s">
        <v>99</v>
      </c>
      <c r="S191" s="278">
        <v>45293</v>
      </c>
      <c r="T191" s="278">
        <v>45322</v>
      </c>
      <c r="U191" s="269" t="s">
        <v>133</v>
      </c>
      <c r="V191" s="271">
        <v>0</v>
      </c>
      <c r="W191" s="272" t="s">
        <v>206</v>
      </c>
      <c r="X191" s="266" t="s">
        <v>402</v>
      </c>
      <c r="Y191" s="266" t="s">
        <v>199</v>
      </c>
      <c r="Z191" s="266" t="s">
        <v>199</v>
      </c>
      <c r="AA191" s="266" t="s">
        <v>199</v>
      </c>
      <c r="AB191" s="266" t="s">
        <v>199</v>
      </c>
      <c r="AC191" s="266" t="s">
        <v>366</v>
      </c>
      <c r="AD191" s="266" t="s">
        <v>199</v>
      </c>
      <c r="AE191" s="266" t="s">
        <v>199</v>
      </c>
      <c r="AF191" s="266" t="s">
        <v>199</v>
      </c>
      <c r="AG191" s="266" t="s">
        <v>199</v>
      </c>
      <c r="AH191" s="266" t="s">
        <v>199</v>
      </c>
      <c r="AI191" s="266" t="s">
        <v>404</v>
      </c>
      <c r="AJ191" s="266" t="s">
        <v>405</v>
      </c>
      <c r="AK191" s="266" t="s">
        <v>502</v>
      </c>
    </row>
    <row r="192" spans="2:37" s="263" customFormat="1" ht="99.75" x14ac:dyDescent="0.2">
      <c r="B192" s="266" t="s">
        <v>455</v>
      </c>
      <c r="C192" s="267" t="s">
        <v>456</v>
      </c>
      <c r="D192" s="266" t="s">
        <v>616</v>
      </c>
      <c r="E192" s="266" t="s">
        <v>607</v>
      </c>
      <c r="F192" s="266" t="s">
        <v>2073</v>
      </c>
      <c r="G192" s="266" t="s">
        <v>1989</v>
      </c>
      <c r="H192" s="266" t="s">
        <v>561</v>
      </c>
      <c r="I192" s="266" t="s">
        <v>199</v>
      </c>
      <c r="J192" s="266" t="s">
        <v>199</v>
      </c>
      <c r="K192" s="266" t="s">
        <v>199</v>
      </c>
      <c r="L192" s="266" t="s">
        <v>199</v>
      </c>
      <c r="M192" s="266" t="s">
        <v>617</v>
      </c>
      <c r="N192" s="266" t="s">
        <v>618</v>
      </c>
      <c r="O192" s="272" t="s">
        <v>619</v>
      </c>
      <c r="P192" s="266" t="s">
        <v>620</v>
      </c>
      <c r="Q192" s="266" t="s">
        <v>621</v>
      </c>
      <c r="R192" s="266" t="s">
        <v>0</v>
      </c>
      <c r="S192" s="278">
        <v>45474</v>
      </c>
      <c r="T192" s="278">
        <v>45641</v>
      </c>
      <c r="U192" s="278" t="s">
        <v>519</v>
      </c>
      <c r="V192" s="275">
        <v>0</v>
      </c>
      <c r="W192" s="272" t="s">
        <v>206</v>
      </c>
      <c r="X192" s="266" t="s">
        <v>207</v>
      </c>
      <c r="Y192" s="266" t="s">
        <v>480</v>
      </c>
      <c r="Z192" s="266" t="s">
        <v>208</v>
      </c>
      <c r="AA192" s="266" t="s">
        <v>199</v>
      </c>
      <c r="AB192" s="266" t="s">
        <v>199</v>
      </c>
      <c r="AC192" s="266" t="s">
        <v>2124</v>
      </c>
      <c r="AD192" s="266" t="s">
        <v>199</v>
      </c>
      <c r="AE192" s="266" t="s">
        <v>199</v>
      </c>
      <c r="AF192" s="266" t="s">
        <v>199</v>
      </c>
      <c r="AG192" s="266" t="s">
        <v>199</v>
      </c>
      <c r="AH192" s="266" t="s">
        <v>199</v>
      </c>
      <c r="AI192" s="266" t="s">
        <v>199</v>
      </c>
      <c r="AJ192" s="266" t="s">
        <v>199</v>
      </c>
      <c r="AK192" s="266" t="s">
        <v>622</v>
      </c>
    </row>
    <row r="193" spans="2:37" s="263" customFormat="1" ht="99.75" x14ac:dyDescent="0.2">
      <c r="B193" s="266" t="s">
        <v>455</v>
      </c>
      <c r="C193" s="267" t="s">
        <v>456</v>
      </c>
      <c r="D193" s="266" t="s">
        <v>605</v>
      </c>
      <c r="E193" s="266" t="s">
        <v>607</v>
      </c>
      <c r="F193" s="266" t="s">
        <v>2073</v>
      </c>
      <c r="G193" s="266" t="s">
        <v>1995</v>
      </c>
      <c r="H193" s="266" t="s">
        <v>561</v>
      </c>
      <c r="I193" s="266" t="s">
        <v>199</v>
      </c>
      <c r="J193" s="266" t="s">
        <v>199</v>
      </c>
      <c r="K193" s="266" t="s">
        <v>199</v>
      </c>
      <c r="L193" s="266" t="s">
        <v>199</v>
      </c>
      <c r="M193" s="284" t="s">
        <v>656</v>
      </c>
      <c r="N193" s="322" t="s">
        <v>1931</v>
      </c>
      <c r="O193" s="272" t="s">
        <v>658</v>
      </c>
      <c r="P193" s="266" t="s">
        <v>659</v>
      </c>
      <c r="Q193" s="266" t="s">
        <v>660</v>
      </c>
      <c r="R193" s="266" t="s">
        <v>0</v>
      </c>
      <c r="S193" s="269">
        <v>45292</v>
      </c>
      <c r="T193" s="269">
        <v>45657</v>
      </c>
      <c r="U193" s="269" t="s">
        <v>519</v>
      </c>
      <c r="V193" s="115">
        <v>0</v>
      </c>
      <c r="W193" s="273" t="s">
        <v>206</v>
      </c>
      <c r="X193" s="266" t="s">
        <v>246</v>
      </c>
      <c r="Y193" s="266" t="s">
        <v>480</v>
      </c>
      <c r="Z193" s="266" t="s">
        <v>199</v>
      </c>
      <c r="AA193" s="266" t="s">
        <v>199</v>
      </c>
      <c r="AB193" s="266" t="s">
        <v>199</v>
      </c>
      <c r="AC193" s="266" t="s">
        <v>209</v>
      </c>
      <c r="AD193" s="266" t="s">
        <v>199</v>
      </c>
      <c r="AE193" s="266" t="s">
        <v>199</v>
      </c>
      <c r="AF193" s="266" t="s">
        <v>199</v>
      </c>
      <c r="AG193" s="266" t="s">
        <v>199</v>
      </c>
      <c r="AH193" s="266" t="s">
        <v>199</v>
      </c>
      <c r="AI193" s="266" t="s">
        <v>199</v>
      </c>
      <c r="AJ193" s="266" t="s">
        <v>199</v>
      </c>
      <c r="AK193" s="266" t="s">
        <v>661</v>
      </c>
    </row>
    <row r="194" spans="2:37" s="263" customFormat="1" ht="171" x14ac:dyDescent="0.2">
      <c r="B194" s="266" t="s">
        <v>455</v>
      </c>
      <c r="C194" s="267" t="s">
        <v>873</v>
      </c>
      <c r="D194" s="266" t="s">
        <v>1110</v>
      </c>
      <c r="E194" s="266" t="s">
        <v>1127</v>
      </c>
      <c r="F194" s="266" t="s">
        <v>1110</v>
      </c>
      <c r="G194" s="266" t="s">
        <v>2035</v>
      </c>
      <c r="H194" s="266" t="s">
        <v>765</v>
      </c>
      <c r="I194" s="266" t="s">
        <v>877</v>
      </c>
      <c r="J194" s="266" t="s">
        <v>878</v>
      </c>
      <c r="K194" s="266" t="s">
        <v>199</v>
      </c>
      <c r="L194" s="266" t="s">
        <v>199</v>
      </c>
      <c r="M194" s="266" t="s">
        <v>1131</v>
      </c>
      <c r="N194" s="266" t="s">
        <v>1132</v>
      </c>
      <c r="O194" s="272" t="s">
        <v>1133</v>
      </c>
      <c r="P194" s="266" t="s">
        <v>679</v>
      </c>
      <c r="Q194" s="266" t="s">
        <v>684</v>
      </c>
      <c r="R194" s="266" t="s">
        <v>1134</v>
      </c>
      <c r="S194" s="269">
        <v>45323</v>
      </c>
      <c r="T194" s="269">
        <v>45658</v>
      </c>
      <c r="U194" s="269" t="s">
        <v>99</v>
      </c>
      <c r="V194" s="115">
        <v>0</v>
      </c>
      <c r="W194" s="272" t="s">
        <v>206</v>
      </c>
      <c r="X194" s="266" t="s">
        <v>356</v>
      </c>
      <c r="Y194" s="266" t="s">
        <v>357</v>
      </c>
      <c r="Z194" s="266" t="s">
        <v>376</v>
      </c>
      <c r="AA194" s="266" t="s">
        <v>199</v>
      </c>
      <c r="AB194" s="266" t="s">
        <v>199</v>
      </c>
      <c r="AC194" s="266" t="s">
        <v>359</v>
      </c>
      <c r="AD194" s="266" t="s">
        <v>358</v>
      </c>
      <c r="AE194" s="266" t="s">
        <v>419</v>
      </c>
      <c r="AF194" s="266" t="s">
        <v>199</v>
      </c>
      <c r="AG194" s="266" t="s">
        <v>199</v>
      </c>
      <c r="AH194" s="266" t="s">
        <v>199</v>
      </c>
      <c r="AI194" s="266" t="s">
        <v>199</v>
      </c>
      <c r="AJ194" s="266" t="s">
        <v>199</v>
      </c>
      <c r="AK194" s="266" t="s">
        <v>666</v>
      </c>
    </row>
    <row r="195" spans="2:37" s="263" customFormat="1" ht="99.75" x14ac:dyDescent="0.2">
      <c r="B195" s="266" t="s">
        <v>455</v>
      </c>
      <c r="C195" s="267" t="s">
        <v>456</v>
      </c>
      <c r="D195" s="266" t="s">
        <v>605</v>
      </c>
      <c r="E195" s="266" t="s">
        <v>607</v>
      </c>
      <c r="F195" s="266" t="s">
        <v>2073</v>
      </c>
      <c r="G195" s="266" t="s">
        <v>1995</v>
      </c>
      <c r="H195" s="266" t="s">
        <v>561</v>
      </c>
      <c r="I195" s="266" t="s">
        <v>199</v>
      </c>
      <c r="J195" s="266" t="s">
        <v>199</v>
      </c>
      <c r="K195" s="266" t="s">
        <v>199</v>
      </c>
      <c r="L195" s="266" t="s">
        <v>199</v>
      </c>
      <c r="M195" s="266" t="s">
        <v>2132</v>
      </c>
      <c r="N195" s="266" t="s">
        <v>663</v>
      </c>
      <c r="O195" s="272" t="s">
        <v>664</v>
      </c>
      <c r="P195" s="266" t="s">
        <v>491</v>
      </c>
      <c r="Q195" s="266" t="s">
        <v>665</v>
      </c>
      <c r="R195" s="266" t="s">
        <v>99</v>
      </c>
      <c r="S195" s="269">
        <v>45323</v>
      </c>
      <c r="T195" s="269">
        <v>45596</v>
      </c>
      <c r="U195" s="269" t="s">
        <v>519</v>
      </c>
      <c r="V195" s="115">
        <v>0</v>
      </c>
      <c r="W195" s="272" t="s">
        <v>206</v>
      </c>
      <c r="X195" s="266" t="s">
        <v>480</v>
      </c>
      <c r="Y195" s="266" t="s">
        <v>199</v>
      </c>
      <c r="Z195" s="266" t="s">
        <v>199</v>
      </c>
      <c r="AA195" s="266" t="s">
        <v>199</v>
      </c>
      <c r="AB195" s="266" t="s">
        <v>199</v>
      </c>
      <c r="AC195" s="266" t="s">
        <v>492</v>
      </c>
      <c r="AD195" s="266" t="s">
        <v>199</v>
      </c>
      <c r="AE195" s="266" t="s">
        <v>199</v>
      </c>
      <c r="AF195" s="266" t="s">
        <v>199</v>
      </c>
      <c r="AG195" s="266" t="s">
        <v>199</v>
      </c>
      <c r="AH195" s="266" t="s">
        <v>199</v>
      </c>
      <c r="AI195" s="266" t="s">
        <v>199</v>
      </c>
      <c r="AJ195" s="266" t="s">
        <v>199</v>
      </c>
      <c r="AK195" s="266" t="s">
        <v>666</v>
      </c>
    </row>
    <row r="196" spans="2:37" s="263" customFormat="1" ht="142.5" x14ac:dyDescent="0.2">
      <c r="B196" s="266" t="s">
        <v>455</v>
      </c>
      <c r="C196" s="267" t="s">
        <v>873</v>
      </c>
      <c r="D196" s="266" t="s">
        <v>1253</v>
      </c>
      <c r="E196" s="266" t="s">
        <v>1254</v>
      </c>
      <c r="F196" s="287" t="s">
        <v>2086</v>
      </c>
      <c r="G196" s="287" t="s">
        <v>2000</v>
      </c>
      <c r="H196" s="266" t="s">
        <v>1197</v>
      </c>
      <c r="I196" s="266" t="s">
        <v>877</v>
      </c>
      <c r="J196" s="266" t="s">
        <v>199</v>
      </c>
      <c r="K196" s="266" t="s">
        <v>199</v>
      </c>
      <c r="L196" s="266" t="s">
        <v>199</v>
      </c>
      <c r="M196" s="266" t="s">
        <v>1260</v>
      </c>
      <c r="N196" s="266" t="s">
        <v>1261</v>
      </c>
      <c r="O196" s="272" t="s">
        <v>1262</v>
      </c>
      <c r="P196" s="266" t="s">
        <v>2127</v>
      </c>
      <c r="Q196" s="266" t="s">
        <v>1263</v>
      </c>
      <c r="R196" s="277" t="s">
        <v>99</v>
      </c>
      <c r="S196" s="269">
        <v>45505</v>
      </c>
      <c r="T196" s="269">
        <v>45580</v>
      </c>
      <c r="U196" s="269" t="s">
        <v>519</v>
      </c>
      <c r="V196" s="271">
        <v>3000000</v>
      </c>
      <c r="W196" s="289">
        <v>190</v>
      </c>
      <c r="X196" s="266" t="s">
        <v>246</v>
      </c>
      <c r="Y196" s="277" t="s">
        <v>199</v>
      </c>
      <c r="Z196" s="277" t="s">
        <v>199</v>
      </c>
      <c r="AA196" s="277" t="s">
        <v>199</v>
      </c>
      <c r="AB196" s="277" t="s">
        <v>199</v>
      </c>
      <c r="AC196" s="266" t="s">
        <v>209</v>
      </c>
      <c r="AD196" s="266" t="s">
        <v>249</v>
      </c>
      <c r="AE196" s="266" t="s">
        <v>199</v>
      </c>
      <c r="AF196" s="266" t="s">
        <v>199</v>
      </c>
      <c r="AG196" s="266" t="s">
        <v>199</v>
      </c>
      <c r="AH196" s="277" t="s">
        <v>199</v>
      </c>
      <c r="AI196" s="266" t="s">
        <v>199</v>
      </c>
      <c r="AJ196" s="266" t="s">
        <v>199</v>
      </c>
      <c r="AK196" s="266" t="s">
        <v>661</v>
      </c>
    </row>
    <row r="197" spans="2:37" s="263" customFormat="1" ht="171" x14ac:dyDescent="0.2">
      <c r="B197" s="266" t="s">
        <v>455</v>
      </c>
      <c r="C197" s="267" t="s">
        <v>873</v>
      </c>
      <c r="D197" s="266" t="s">
        <v>874</v>
      </c>
      <c r="E197" s="266" t="s">
        <v>876</v>
      </c>
      <c r="F197" s="266" t="s">
        <v>2075</v>
      </c>
      <c r="G197" s="266" t="s">
        <v>2018</v>
      </c>
      <c r="H197" s="266" t="s">
        <v>765</v>
      </c>
      <c r="I197" s="266" t="s">
        <v>877</v>
      </c>
      <c r="J197" s="266" t="s">
        <v>878</v>
      </c>
      <c r="K197" s="266" t="s">
        <v>199</v>
      </c>
      <c r="L197" s="266" t="s">
        <v>199</v>
      </c>
      <c r="M197" s="284" t="s">
        <v>879</v>
      </c>
      <c r="N197" s="284" t="s">
        <v>880</v>
      </c>
      <c r="O197" s="272" t="s">
        <v>881</v>
      </c>
      <c r="P197" s="266" t="s">
        <v>673</v>
      </c>
      <c r="Q197" s="266" t="s">
        <v>674</v>
      </c>
      <c r="R197" s="266" t="s">
        <v>0</v>
      </c>
      <c r="S197" s="269">
        <v>45474</v>
      </c>
      <c r="T197" s="269">
        <v>45641</v>
      </c>
      <c r="U197" s="269" t="s">
        <v>519</v>
      </c>
      <c r="V197" s="115">
        <v>90000000</v>
      </c>
      <c r="W197" s="285" t="s">
        <v>882</v>
      </c>
      <c r="X197" s="266" t="s">
        <v>451</v>
      </c>
      <c r="Y197" s="266" t="s">
        <v>208</v>
      </c>
      <c r="Z197" s="266" t="s">
        <v>356</v>
      </c>
      <c r="AA197" s="277" t="s">
        <v>199</v>
      </c>
      <c r="AB197" s="277" t="s">
        <v>199</v>
      </c>
      <c r="AC197" s="266" t="s">
        <v>845</v>
      </c>
      <c r="AD197" s="266" t="s">
        <v>249</v>
      </c>
      <c r="AE197" s="266" t="s">
        <v>1656</v>
      </c>
      <c r="AF197" s="266" t="s">
        <v>199</v>
      </c>
      <c r="AG197" s="266" t="s">
        <v>199</v>
      </c>
      <c r="AH197" s="266" t="s">
        <v>199</v>
      </c>
      <c r="AI197" s="266" t="s">
        <v>199</v>
      </c>
      <c r="AJ197" s="266" t="s">
        <v>199</v>
      </c>
      <c r="AK197" s="266" t="s">
        <v>675</v>
      </c>
    </row>
    <row r="198" spans="2:37" s="263" customFormat="1" ht="128.25" x14ac:dyDescent="0.2">
      <c r="B198" s="266" t="s">
        <v>193</v>
      </c>
      <c r="C198" s="267" t="s">
        <v>1678</v>
      </c>
      <c r="D198" s="266" t="s">
        <v>1583</v>
      </c>
      <c r="E198" s="266" t="s">
        <v>1584</v>
      </c>
      <c r="F198" s="266" t="s">
        <v>1967</v>
      </c>
      <c r="G198" s="266" t="s">
        <v>1968</v>
      </c>
      <c r="H198" s="266" t="s">
        <v>1545</v>
      </c>
      <c r="I198" s="266" t="s">
        <v>199</v>
      </c>
      <c r="J198" s="266" t="s">
        <v>199</v>
      </c>
      <c r="K198" s="266" t="s">
        <v>199</v>
      </c>
      <c r="L198" s="266" t="s">
        <v>199</v>
      </c>
      <c r="M198" s="266" t="s">
        <v>1592</v>
      </c>
      <c r="N198" s="266" t="s">
        <v>1593</v>
      </c>
      <c r="O198" s="266" t="s">
        <v>1594</v>
      </c>
      <c r="P198" s="266" t="s">
        <v>299</v>
      </c>
      <c r="Q198" s="266"/>
      <c r="R198" s="266" t="s">
        <v>281</v>
      </c>
      <c r="S198" s="269">
        <v>45292</v>
      </c>
      <c r="T198" s="269">
        <v>45412</v>
      </c>
      <c r="U198" s="269" t="s">
        <v>282</v>
      </c>
      <c r="V198" s="323">
        <v>21720848</v>
      </c>
      <c r="W198" s="266">
        <v>165</v>
      </c>
      <c r="X198" s="266" t="s">
        <v>246</v>
      </c>
      <c r="Y198" s="266" t="s">
        <v>199</v>
      </c>
      <c r="Z198" s="266" t="s">
        <v>199</v>
      </c>
      <c r="AA198" s="266" t="s">
        <v>199</v>
      </c>
      <c r="AB198" s="266" t="s">
        <v>199</v>
      </c>
      <c r="AC198" s="266" t="s">
        <v>845</v>
      </c>
      <c r="AD198" s="266" t="s">
        <v>249</v>
      </c>
      <c r="AE198" s="266" t="s">
        <v>199</v>
      </c>
      <c r="AF198" s="266" t="s">
        <v>199</v>
      </c>
      <c r="AG198" s="266" t="s">
        <v>199</v>
      </c>
      <c r="AH198" s="266" t="s">
        <v>199</v>
      </c>
      <c r="AI198" s="266" t="s">
        <v>199</v>
      </c>
      <c r="AJ198" s="266" t="s">
        <v>199</v>
      </c>
      <c r="AK198" s="266" t="s">
        <v>284</v>
      </c>
    </row>
    <row r="199" spans="2:37" s="263" customFormat="1" ht="128.25" x14ac:dyDescent="0.2">
      <c r="B199" s="266" t="s">
        <v>193</v>
      </c>
      <c r="C199" s="267" t="s">
        <v>1678</v>
      </c>
      <c r="D199" s="266" t="s">
        <v>1583</v>
      </c>
      <c r="E199" s="266" t="s">
        <v>1584</v>
      </c>
      <c r="F199" s="266" t="s">
        <v>1967</v>
      </c>
      <c r="G199" s="266" t="s">
        <v>1968</v>
      </c>
      <c r="H199" s="266" t="s">
        <v>1545</v>
      </c>
      <c r="I199" s="266" t="s">
        <v>199</v>
      </c>
      <c r="J199" s="266" t="s">
        <v>199</v>
      </c>
      <c r="K199" s="266" t="s">
        <v>199</v>
      </c>
      <c r="L199" s="266" t="s">
        <v>199</v>
      </c>
      <c r="M199" s="266" t="s">
        <v>1595</v>
      </c>
      <c r="N199" s="266" t="s">
        <v>1593</v>
      </c>
      <c r="O199" s="266" t="s">
        <v>1596</v>
      </c>
      <c r="P199" s="266" t="s">
        <v>299</v>
      </c>
      <c r="Q199" s="266"/>
      <c r="R199" s="266" t="s">
        <v>281</v>
      </c>
      <c r="S199" s="269">
        <v>45413</v>
      </c>
      <c r="T199" s="270">
        <v>45535</v>
      </c>
      <c r="U199" s="269" t="s">
        <v>282</v>
      </c>
      <c r="V199" s="323">
        <v>21720848</v>
      </c>
      <c r="W199" s="289">
        <v>165</v>
      </c>
      <c r="X199" s="266" t="s">
        <v>246</v>
      </c>
      <c r="Y199" s="266" t="s">
        <v>199</v>
      </c>
      <c r="Z199" s="266" t="s">
        <v>199</v>
      </c>
      <c r="AA199" s="266" t="s">
        <v>199</v>
      </c>
      <c r="AB199" s="266" t="s">
        <v>199</v>
      </c>
      <c r="AC199" s="266" t="s">
        <v>845</v>
      </c>
      <c r="AD199" s="266" t="s">
        <v>249</v>
      </c>
      <c r="AE199" s="266" t="s">
        <v>199</v>
      </c>
      <c r="AF199" s="266" t="s">
        <v>199</v>
      </c>
      <c r="AG199" s="266" t="s">
        <v>199</v>
      </c>
      <c r="AH199" s="266" t="s">
        <v>199</v>
      </c>
      <c r="AI199" s="266" t="s">
        <v>199</v>
      </c>
      <c r="AJ199" s="266" t="s">
        <v>199</v>
      </c>
      <c r="AK199" s="266" t="s">
        <v>284</v>
      </c>
    </row>
    <row r="200" spans="2:37" s="263" customFormat="1" ht="128.25" x14ac:dyDescent="0.2">
      <c r="B200" s="266" t="s">
        <v>193</v>
      </c>
      <c r="C200" s="267" t="s">
        <v>1678</v>
      </c>
      <c r="D200" s="266" t="s">
        <v>1583</v>
      </c>
      <c r="E200" s="266" t="s">
        <v>1584</v>
      </c>
      <c r="F200" s="266" t="s">
        <v>1967</v>
      </c>
      <c r="G200" s="266" t="s">
        <v>1968</v>
      </c>
      <c r="H200" s="266" t="s">
        <v>1545</v>
      </c>
      <c r="I200" s="266" t="s">
        <v>199</v>
      </c>
      <c r="J200" s="266" t="s">
        <v>199</v>
      </c>
      <c r="K200" s="266" t="s">
        <v>199</v>
      </c>
      <c r="L200" s="266" t="s">
        <v>199</v>
      </c>
      <c r="M200" s="266" t="s">
        <v>1598</v>
      </c>
      <c r="N200" s="266" t="s">
        <v>1593</v>
      </c>
      <c r="O200" s="266" t="s">
        <v>1599</v>
      </c>
      <c r="P200" s="266" t="s">
        <v>299</v>
      </c>
      <c r="Q200" s="266"/>
      <c r="R200" s="266" t="s">
        <v>281</v>
      </c>
      <c r="S200" s="269">
        <v>45536</v>
      </c>
      <c r="T200" s="270">
        <v>45626</v>
      </c>
      <c r="U200" s="269" t="s">
        <v>282</v>
      </c>
      <c r="V200" s="115">
        <v>0</v>
      </c>
      <c r="W200" s="273" t="s">
        <v>206</v>
      </c>
      <c r="X200" s="266" t="s">
        <v>246</v>
      </c>
      <c r="Y200" s="266" t="s">
        <v>199</v>
      </c>
      <c r="Z200" s="266" t="s">
        <v>199</v>
      </c>
      <c r="AA200" s="266" t="s">
        <v>199</v>
      </c>
      <c r="AB200" s="266" t="s">
        <v>199</v>
      </c>
      <c r="AC200" s="266" t="s">
        <v>845</v>
      </c>
      <c r="AD200" s="266" t="s">
        <v>199</v>
      </c>
      <c r="AE200" s="266" t="s">
        <v>199</v>
      </c>
      <c r="AF200" s="266" t="s">
        <v>199</v>
      </c>
      <c r="AG200" s="266" t="s">
        <v>199</v>
      </c>
      <c r="AH200" s="266" t="s">
        <v>199</v>
      </c>
      <c r="AI200" s="266" t="s">
        <v>199</v>
      </c>
      <c r="AJ200" s="266" t="s">
        <v>199</v>
      </c>
      <c r="AK200" s="266" t="s">
        <v>284</v>
      </c>
    </row>
    <row r="201" spans="2:37" s="263" customFormat="1" ht="99.75" x14ac:dyDescent="0.2">
      <c r="B201" s="266" t="s">
        <v>455</v>
      </c>
      <c r="C201" s="267" t="s">
        <v>456</v>
      </c>
      <c r="D201" s="266" t="s">
        <v>605</v>
      </c>
      <c r="E201" s="266" t="s">
        <v>607</v>
      </c>
      <c r="F201" s="266" t="s">
        <v>2073</v>
      </c>
      <c r="G201" s="266" t="s">
        <v>551</v>
      </c>
      <c r="H201" s="266" t="s">
        <v>561</v>
      </c>
      <c r="I201" s="266" t="s">
        <v>199</v>
      </c>
      <c r="J201" s="266" t="s">
        <v>199</v>
      </c>
      <c r="K201" s="266" t="s">
        <v>199</v>
      </c>
      <c r="L201" s="266" t="s">
        <v>199</v>
      </c>
      <c r="M201" s="266" t="s">
        <v>608</v>
      </c>
      <c r="N201" s="266" t="s">
        <v>609</v>
      </c>
      <c r="O201" s="272" t="s">
        <v>610</v>
      </c>
      <c r="P201" s="266" t="s">
        <v>532</v>
      </c>
      <c r="Q201" s="266" t="s">
        <v>531</v>
      </c>
      <c r="R201" s="266" t="s">
        <v>0</v>
      </c>
      <c r="S201" s="269">
        <v>45292</v>
      </c>
      <c r="T201" s="269">
        <v>45473</v>
      </c>
      <c r="U201" s="269" t="s">
        <v>519</v>
      </c>
      <c r="V201" s="275">
        <v>2655437400</v>
      </c>
      <c r="W201" s="289" t="s">
        <v>611</v>
      </c>
      <c r="X201" s="266" t="s">
        <v>534</v>
      </c>
      <c r="Y201" s="266" t="s">
        <v>208</v>
      </c>
      <c r="Z201" s="266" t="s">
        <v>199</v>
      </c>
      <c r="AA201" s="266" t="s">
        <v>199</v>
      </c>
      <c r="AB201" s="266" t="s">
        <v>199</v>
      </c>
      <c r="AC201" s="266" t="s">
        <v>366</v>
      </c>
      <c r="AD201" s="266" t="s">
        <v>249</v>
      </c>
      <c r="AE201" s="266" t="s">
        <v>199</v>
      </c>
      <c r="AF201" s="266" t="s">
        <v>199</v>
      </c>
      <c r="AG201" s="266" t="s">
        <v>199</v>
      </c>
      <c r="AH201" s="266" t="s">
        <v>199</v>
      </c>
      <c r="AI201" s="266" t="s">
        <v>404</v>
      </c>
      <c r="AJ201" s="266" t="s">
        <v>507</v>
      </c>
      <c r="AK201" s="266" t="s">
        <v>536</v>
      </c>
    </row>
    <row r="202" spans="2:37" s="263" customFormat="1" ht="99.75" x14ac:dyDescent="0.2">
      <c r="B202" s="266" t="s">
        <v>455</v>
      </c>
      <c r="C202" s="267" t="s">
        <v>456</v>
      </c>
      <c r="D202" s="266" t="s">
        <v>605</v>
      </c>
      <c r="E202" s="266" t="s">
        <v>607</v>
      </c>
      <c r="F202" s="266" t="s">
        <v>2073</v>
      </c>
      <c r="G202" s="266" t="s">
        <v>551</v>
      </c>
      <c r="H202" s="266" t="s">
        <v>561</v>
      </c>
      <c r="I202" s="266" t="s">
        <v>199</v>
      </c>
      <c r="J202" s="266" t="s">
        <v>199</v>
      </c>
      <c r="K202" s="266" t="s">
        <v>199</v>
      </c>
      <c r="L202" s="266" t="s">
        <v>199</v>
      </c>
      <c r="M202" s="266" t="s">
        <v>613</v>
      </c>
      <c r="N202" s="266" t="s">
        <v>614</v>
      </c>
      <c r="O202" s="272" t="s">
        <v>615</v>
      </c>
      <c r="P202" s="266" t="s">
        <v>532</v>
      </c>
      <c r="Q202" s="266" t="s">
        <v>531</v>
      </c>
      <c r="R202" s="266" t="s">
        <v>0</v>
      </c>
      <c r="S202" s="269">
        <v>45474</v>
      </c>
      <c r="T202" s="269">
        <v>45641</v>
      </c>
      <c r="U202" s="269" t="s">
        <v>519</v>
      </c>
      <c r="V202" s="275">
        <v>2655437400</v>
      </c>
      <c r="W202" s="266" t="s">
        <v>611</v>
      </c>
      <c r="X202" s="266" t="s">
        <v>534</v>
      </c>
      <c r="Y202" s="266" t="s">
        <v>208</v>
      </c>
      <c r="Z202" s="266" t="s">
        <v>199</v>
      </c>
      <c r="AA202" s="266" t="s">
        <v>199</v>
      </c>
      <c r="AB202" s="266" t="s">
        <v>199</v>
      </c>
      <c r="AC202" s="266" t="s">
        <v>366</v>
      </c>
      <c r="AD202" s="266" t="s">
        <v>249</v>
      </c>
      <c r="AE202" s="266" t="s">
        <v>199</v>
      </c>
      <c r="AF202" s="266" t="s">
        <v>199</v>
      </c>
      <c r="AG202" s="266" t="s">
        <v>199</v>
      </c>
      <c r="AH202" s="266" t="s">
        <v>199</v>
      </c>
      <c r="AI202" s="266" t="s">
        <v>404</v>
      </c>
      <c r="AJ202" s="266" t="s">
        <v>507</v>
      </c>
      <c r="AK202" s="266" t="s">
        <v>536</v>
      </c>
    </row>
    <row r="203" spans="2:37" s="263" customFormat="1" ht="99.75" x14ac:dyDescent="0.2">
      <c r="B203" s="266" t="s">
        <v>455</v>
      </c>
      <c r="C203" s="267" t="s">
        <v>456</v>
      </c>
      <c r="D203" s="266" t="s">
        <v>605</v>
      </c>
      <c r="E203" s="266" t="s">
        <v>607</v>
      </c>
      <c r="F203" s="266" t="s">
        <v>2073</v>
      </c>
      <c r="G203" s="266" t="s">
        <v>1991</v>
      </c>
      <c r="H203" s="266" t="s">
        <v>561</v>
      </c>
      <c r="I203" s="266" t="s">
        <v>199</v>
      </c>
      <c r="J203" s="266" t="s">
        <v>199</v>
      </c>
      <c r="K203" s="266" t="s">
        <v>199</v>
      </c>
      <c r="L203" s="266" t="s">
        <v>199</v>
      </c>
      <c r="M203" s="266" t="s">
        <v>676</v>
      </c>
      <c r="N203" s="266" t="s">
        <v>677</v>
      </c>
      <c r="O203" s="272" t="s">
        <v>678</v>
      </c>
      <c r="P203" s="266" t="s">
        <v>679</v>
      </c>
      <c r="Q203" s="266" t="s">
        <v>680</v>
      </c>
      <c r="R203" s="266" t="s">
        <v>99</v>
      </c>
      <c r="S203" s="269">
        <v>45292</v>
      </c>
      <c r="T203" s="269">
        <v>45641</v>
      </c>
      <c r="U203" s="269" t="s">
        <v>519</v>
      </c>
      <c r="V203" s="115">
        <v>0</v>
      </c>
      <c r="W203" s="272" t="s">
        <v>206</v>
      </c>
      <c r="X203" s="266" t="s">
        <v>376</v>
      </c>
      <c r="Y203" s="266" t="s">
        <v>199</v>
      </c>
      <c r="Z203" s="266" t="s">
        <v>199</v>
      </c>
      <c r="AA203" s="266" t="s">
        <v>199</v>
      </c>
      <c r="AB203" s="266" t="s">
        <v>199</v>
      </c>
      <c r="AC203" s="266" t="s">
        <v>492</v>
      </c>
      <c r="AD203" s="266" t="s">
        <v>199</v>
      </c>
      <c r="AE203" s="266" t="s">
        <v>199</v>
      </c>
      <c r="AF203" s="266" t="s">
        <v>199</v>
      </c>
      <c r="AG203" s="266" t="s">
        <v>199</v>
      </c>
      <c r="AH203" s="266" t="s">
        <v>199</v>
      </c>
      <c r="AI203" s="266" t="s">
        <v>199</v>
      </c>
      <c r="AJ203" s="266" t="s">
        <v>199</v>
      </c>
      <c r="AK203" s="266" t="s">
        <v>666</v>
      </c>
    </row>
    <row r="204" spans="2:37" s="263" customFormat="1" ht="128.25" x14ac:dyDescent="0.2">
      <c r="B204" s="266" t="s">
        <v>193</v>
      </c>
      <c r="C204" s="267" t="s">
        <v>1678</v>
      </c>
      <c r="D204" s="266" t="s">
        <v>1446</v>
      </c>
      <c r="E204" s="266" t="s">
        <v>1458</v>
      </c>
      <c r="F204" s="266" t="s">
        <v>2089</v>
      </c>
      <c r="G204" s="266" t="s">
        <v>1980</v>
      </c>
      <c r="H204" s="266" t="s">
        <v>1197</v>
      </c>
      <c r="I204" s="266" t="s">
        <v>1449</v>
      </c>
      <c r="J204" s="266" t="s">
        <v>199</v>
      </c>
      <c r="K204" s="266" t="s">
        <v>199</v>
      </c>
      <c r="L204" s="266" t="s">
        <v>199</v>
      </c>
      <c r="M204" s="266" t="s">
        <v>1466</v>
      </c>
      <c r="N204" s="266" t="s">
        <v>1467</v>
      </c>
      <c r="O204" s="272" t="s">
        <v>1468</v>
      </c>
      <c r="P204" s="266" t="s">
        <v>1314</v>
      </c>
      <c r="Q204" s="266" t="s">
        <v>1457</v>
      </c>
      <c r="R204" s="277" t="s">
        <v>99</v>
      </c>
      <c r="S204" s="269">
        <v>45292</v>
      </c>
      <c r="T204" s="269">
        <v>45565</v>
      </c>
      <c r="U204" s="269" t="s">
        <v>99</v>
      </c>
      <c r="V204" s="115">
        <v>0</v>
      </c>
      <c r="W204" s="272" t="s">
        <v>206</v>
      </c>
      <c r="X204" s="266" t="s">
        <v>207</v>
      </c>
      <c r="Y204" s="266" t="s">
        <v>376</v>
      </c>
      <c r="Z204" s="266" t="s">
        <v>465</v>
      </c>
      <c r="AA204" s="266" t="s">
        <v>199</v>
      </c>
      <c r="AB204" s="277" t="s">
        <v>199</v>
      </c>
      <c r="AC204" s="266" t="s">
        <v>492</v>
      </c>
      <c r="AD204" s="266" t="s">
        <v>199</v>
      </c>
      <c r="AE204" s="266" t="s">
        <v>199</v>
      </c>
      <c r="AF204" s="266" t="s">
        <v>199</v>
      </c>
      <c r="AG204" s="266" t="s">
        <v>199</v>
      </c>
      <c r="AH204" s="266" t="s">
        <v>199</v>
      </c>
      <c r="AI204" s="266" t="s">
        <v>199</v>
      </c>
      <c r="AJ204" s="266" t="s">
        <v>199</v>
      </c>
      <c r="AK204" s="266" t="s">
        <v>502</v>
      </c>
    </row>
    <row r="205" spans="2:37" s="263" customFormat="1" ht="171" x14ac:dyDescent="0.2">
      <c r="B205" s="266" t="s">
        <v>455</v>
      </c>
      <c r="C205" s="267" t="s">
        <v>873</v>
      </c>
      <c r="D205" s="266" t="s">
        <v>874</v>
      </c>
      <c r="E205" s="266" t="s">
        <v>999</v>
      </c>
      <c r="F205" s="266" t="s">
        <v>874</v>
      </c>
      <c r="G205" s="266" t="s">
        <v>2026</v>
      </c>
      <c r="H205" s="266" t="s">
        <v>765</v>
      </c>
      <c r="I205" s="266" t="s">
        <v>877</v>
      </c>
      <c r="J205" s="266" t="s">
        <v>878</v>
      </c>
      <c r="K205" s="266" t="s">
        <v>199</v>
      </c>
      <c r="L205" s="266" t="s">
        <v>199</v>
      </c>
      <c r="M205" s="266" t="s">
        <v>1008</v>
      </c>
      <c r="N205" s="266" t="s">
        <v>1948</v>
      </c>
      <c r="O205" s="272" t="s">
        <v>1010</v>
      </c>
      <c r="P205" s="266" t="s">
        <v>679</v>
      </c>
      <c r="Q205" s="266" t="s">
        <v>1011</v>
      </c>
      <c r="R205" s="266" t="s">
        <v>99</v>
      </c>
      <c r="S205" s="269">
        <v>45306</v>
      </c>
      <c r="T205" s="269">
        <v>45641</v>
      </c>
      <c r="U205" s="269" t="s">
        <v>519</v>
      </c>
      <c r="V205" s="115">
        <v>0</v>
      </c>
      <c r="W205" s="273" t="s">
        <v>206</v>
      </c>
      <c r="X205" s="266" t="s">
        <v>425</v>
      </c>
      <c r="Y205" s="266" t="s">
        <v>492</v>
      </c>
      <c r="Z205" s="266" t="s">
        <v>199</v>
      </c>
      <c r="AA205" s="266" t="s">
        <v>199</v>
      </c>
      <c r="AB205" s="266" t="s">
        <v>199</v>
      </c>
      <c r="AC205" s="266" t="s">
        <v>358</v>
      </c>
      <c r="AD205" s="266" t="s">
        <v>492</v>
      </c>
      <c r="AE205" s="266" t="s">
        <v>199</v>
      </c>
      <c r="AF205" s="266" t="s">
        <v>199</v>
      </c>
      <c r="AG205" s="266" t="s">
        <v>199</v>
      </c>
      <c r="AH205" s="266" t="s">
        <v>199</v>
      </c>
      <c r="AI205" s="266" t="s">
        <v>199</v>
      </c>
      <c r="AJ205" s="266" t="s">
        <v>199</v>
      </c>
      <c r="AK205" s="266" t="s">
        <v>666</v>
      </c>
    </row>
    <row r="206" spans="2:37" s="263" customFormat="1" ht="171" x14ac:dyDescent="0.2">
      <c r="B206" s="266" t="s">
        <v>523</v>
      </c>
      <c r="C206" s="266" t="s">
        <v>524</v>
      </c>
      <c r="D206" s="266" t="s">
        <v>525</v>
      </c>
      <c r="E206" s="266" t="s">
        <v>527</v>
      </c>
      <c r="F206" s="266" t="s">
        <v>2072</v>
      </c>
      <c r="G206" s="266" t="s">
        <v>1985</v>
      </c>
      <c r="H206" s="266" t="s">
        <v>282</v>
      </c>
      <c r="I206" s="266" t="s">
        <v>199</v>
      </c>
      <c r="J206" s="266" t="s">
        <v>199</v>
      </c>
      <c r="K206" s="266" t="s">
        <v>199</v>
      </c>
      <c r="L206" s="266" t="s">
        <v>199</v>
      </c>
      <c r="M206" s="266" t="s">
        <v>528</v>
      </c>
      <c r="N206" s="266" t="s">
        <v>529</v>
      </c>
      <c r="O206" s="272" t="s">
        <v>530</v>
      </c>
      <c r="P206" s="266" t="s">
        <v>531</v>
      </c>
      <c r="Q206" s="266" t="s">
        <v>532</v>
      </c>
      <c r="R206" s="266" t="s">
        <v>0</v>
      </c>
      <c r="S206" s="269">
        <v>45292</v>
      </c>
      <c r="T206" s="269">
        <v>45412</v>
      </c>
      <c r="U206" s="269" t="s">
        <v>0</v>
      </c>
      <c r="V206" s="275">
        <v>25000000</v>
      </c>
      <c r="W206" s="266" t="s">
        <v>533</v>
      </c>
      <c r="X206" s="266" t="s">
        <v>402</v>
      </c>
      <c r="Y206" s="266" t="s">
        <v>534</v>
      </c>
      <c r="Z206" s="266" t="s">
        <v>199</v>
      </c>
      <c r="AA206" s="266" t="s">
        <v>199</v>
      </c>
      <c r="AB206" s="266" t="s">
        <v>199</v>
      </c>
      <c r="AC206" s="266" t="s">
        <v>366</v>
      </c>
      <c r="AD206" s="266" t="s">
        <v>249</v>
      </c>
      <c r="AE206" s="266" t="s">
        <v>199</v>
      </c>
      <c r="AF206" s="266" t="s">
        <v>199</v>
      </c>
      <c r="AG206" s="266" t="s">
        <v>199</v>
      </c>
      <c r="AH206" s="266" t="s">
        <v>199</v>
      </c>
      <c r="AI206" s="266" t="s">
        <v>404</v>
      </c>
      <c r="AJ206" s="266" t="s">
        <v>535</v>
      </c>
      <c r="AK206" s="266" t="s">
        <v>536</v>
      </c>
    </row>
    <row r="207" spans="2:37" s="263" customFormat="1" ht="142.5" x14ac:dyDescent="0.2">
      <c r="B207" s="287" t="s">
        <v>455</v>
      </c>
      <c r="C207" s="287" t="s">
        <v>873</v>
      </c>
      <c r="D207" s="287" t="s">
        <v>1203</v>
      </c>
      <c r="E207" s="287" t="s">
        <v>1205</v>
      </c>
      <c r="F207" s="287" t="s">
        <v>2086</v>
      </c>
      <c r="G207" s="266" t="s">
        <v>1980</v>
      </c>
      <c r="H207" s="277" t="s">
        <v>1155</v>
      </c>
      <c r="I207" s="287" t="s">
        <v>1206</v>
      </c>
      <c r="J207" s="277" t="s">
        <v>199</v>
      </c>
      <c r="K207" s="277" t="s">
        <v>199</v>
      </c>
      <c r="L207" s="277" t="s">
        <v>199</v>
      </c>
      <c r="M207" s="287" t="s">
        <v>1210</v>
      </c>
      <c r="N207" s="287" t="s">
        <v>1211</v>
      </c>
      <c r="O207" s="287" t="s">
        <v>1212</v>
      </c>
      <c r="P207" s="277" t="s">
        <v>1160</v>
      </c>
      <c r="Q207" s="277" t="s">
        <v>1213</v>
      </c>
      <c r="R207" s="277" t="s">
        <v>99</v>
      </c>
      <c r="S207" s="298">
        <v>45418</v>
      </c>
      <c r="T207" s="298">
        <v>45450</v>
      </c>
      <c r="U207" s="298" t="s">
        <v>99</v>
      </c>
      <c r="V207" s="257">
        <f>(2*20*1)*(12000000/30/8)</f>
        <v>2000000</v>
      </c>
      <c r="W207" s="259">
        <v>185</v>
      </c>
      <c r="X207" s="277" t="s">
        <v>208</v>
      </c>
      <c r="Y207" s="277" t="s">
        <v>207</v>
      </c>
      <c r="Z207" s="277" t="s">
        <v>376</v>
      </c>
      <c r="AA207" s="277" t="s">
        <v>356</v>
      </c>
      <c r="AB207" s="277" t="s">
        <v>199</v>
      </c>
      <c r="AC207" s="266" t="s">
        <v>492</v>
      </c>
      <c r="AD207" s="266" t="s">
        <v>249</v>
      </c>
      <c r="AE207" s="266" t="s">
        <v>199</v>
      </c>
      <c r="AF207" s="266" t="s">
        <v>199</v>
      </c>
      <c r="AG207" s="266" t="s">
        <v>199</v>
      </c>
      <c r="AH207" s="266" t="s">
        <v>199</v>
      </c>
      <c r="AI207" s="299" t="s">
        <v>199</v>
      </c>
      <c r="AJ207" s="299" t="s">
        <v>199</v>
      </c>
      <c r="AK207" s="287" t="s">
        <v>666</v>
      </c>
    </row>
    <row r="208" spans="2:37" s="263" customFormat="1" ht="142.5" x14ac:dyDescent="0.2">
      <c r="B208" s="287" t="s">
        <v>455</v>
      </c>
      <c r="C208" s="287" t="s">
        <v>873</v>
      </c>
      <c r="D208" s="287" t="s">
        <v>1203</v>
      </c>
      <c r="E208" s="287" t="s">
        <v>1234</v>
      </c>
      <c r="F208" s="287" t="s">
        <v>2086</v>
      </c>
      <c r="G208" s="287" t="s">
        <v>1980</v>
      </c>
      <c r="H208" s="277" t="s">
        <v>1155</v>
      </c>
      <c r="I208" s="287" t="s">
        <v>1206</v>
      </c>
      <c r="J208" s="277" t="s">
        <v>199</v>
      </c>
      <c r="K208" s="277" t="s">
        <v>199</v>
      </c>
      <c r="L208" s="277" t="s">
        <v>199</v>
      </c>
      <c r="M208" s="287" t="s">
        <v>1238</v>
      </c>
      <c r="N208" s="287" t="s">
        <v>1239</v>
      </c>
      <c r="O208" s="287" t="s">
        <v>1240</v>
      </c>
      <c r="P208" s="277" t="s">
        <v>2121</v>
      </c>
      <c r="Q208" s="277" t="s">
        <v>1221</v>
      </c>
      <c r="R208" s="277" t="s">
        <v>99</v>
      </c>
      <c r="S208" s="298">
        <v>45581</v>
      </c>
      <c r="T208" s="298">
        <v>45641</v>
      </c>
      <c r="U208" s="298" t="s">
        <v>99</v>
      </c>
      <c r="V208" s="115">
        <f>41667*8</f>
        <v>333336</v>
      </c>
      <c r="W208" s="272" t="s">
        <v>206</v>
      </c>
      <c r="X208" s="277" t="s">
        <v>207</v>
      </c>
      <c r="Y208" s="277" t="s">
        <v>376</v>
      </c>
      <c r="Z208" s="277" t="s">
        <v>356</v>
      </c>
      <c r="AA208" s="277" t="s">
        <v>199</v>
      </c>
      <c r="AB208" s="277" t="s">
        <v>199</v>
      </c>
      <c r="AC208" s="266" t="s">
        <v>492</v>
      </c>
      <c r="AD208" s="266" t="s">
        <v>249</v>
      </c>
      <c r="AE208" s="266" t="s">
        <v>199</v>
      </c>
      <c r="AF208" s="266" t="s">
        <v>199</v>
      </c>
      <c r="AG208" s="266" t="s">
        <v>199</v>
      </c>
      <c r="AH208" s="266" t="s">
        <v>199</v>
      </c>
      <c r="AI208" s="299" t="s">
        <v>199</v>
      </c>
      <c r="AJ208" s="299" t="s">
        <v>199</v>
      </c>
      <c r="AK208" s="287" t="s">
        <v>666</v>
      </c>
    </row>
    <row r="209" spans="2:37" s="263" customFormat="1" ht="142.5" x14ac:dyDescent="0.2">
      <c r="B209" s="287" t="s">
        <v>455</v>
      </c>
      <c r="C209" s="287" t="s">
        <v>873</v>
      </c>
      <c r="D209" s="287" t="s">
        <v>1203</v>
      </c>
      <c r="E209" s="287" t="s">
        <v>1214</v>
      </c>
      <c r="F209" s="287" t="s">
        <v>2086</v>
      </c>
      <c r="G209" s="266" t="s">
        <v>1980</v>
      </c>
      <c r="H209" s="277" t="s">
        <v>1155</v>
      </c>
      <c r="I209" s="287" t="s">
        <v>1206</v>
      </c>
      <c r="J209" s="277" t="s">
        <v>199</v>
      </c>
      <c r="K209" s="277" t="s">
        <v>199</v>
      </c>
      <c r="L209" s="277" t="s">
        <v>199</v>
      </c>
      <c r="M209" s="287" t="s">
        <v>1218</v>
      </c>
      <c r="N209" s="287" t="s">
        <v>1219</v>
      </c>
      <c r="O209" s="287" t="s">
        <v>1220</v>
      </c>
      <c r="P209" s="277" t="s">
        <v>2121</v>
      </c>
      <c r="Q209" s="277" t="s">
        <v>1221</v>
      </c>
      <c r="R209" s="277" t="s">
        <v>99</v>
      </c>
      <c r="S209" s="298">
        <v>45474</v>
      </c>
      <c r="T209" s="298">
        <v>45626</v>
      </c>
      <c r="U209" s="298" t="s">
        <v>99</v>
      </c>
      <c r="V209" s="115">
        <f>41667*8</f>
        <v>333336</v>
      </c>
      <c r="W209" s="272" t="s">
        <v>206</v>
      </c>
      <c r="X209" s="277" t="s">
        <v>207</v>
      </c>
      <c r="Y209" s="277" t="s">
        <v>376</v>
      </c>
      <c r="Z209" s="277" t="s">
        <v>356</v>
      </c>
      <c r="AA209" s="277" t="s">
        <v>199</v>
      </c>
      <c r="AB209" s="277" t="s">
        <v>199</v>
      </c>
      <c r="AC209" s="266" t="s">
        <v>209</v>
      </c>
      <c r="AD209" s="266" t="s">
        <v>249</v>
      </c>
      <c r="AE209" s="266" t="s">
        <v>199</v>
      </c>
      <c r="AF209" s="266" t="s">
        <v>199</v>
      </c>
      <c r="AG209" s="266" t="s">
        <v>199</v>
      </c>
      <c r="AH209" s="277" t="s">
        <v>199</v>
      </c>
      <c r="AI209" s="299" t="s">
        <v>199</v>
      </c>
      <c r="AJ209" s="299" t="s">
        <v>199</v>
      </c>
      <c r="AK209" s="287" t="s">
        <v>666</v>
      </c>
    </row>
    <row r="210" spans="2:37" s="263" customFormat="1" ht="99.75" x14ac:dyDescent="0.2">
      <c r="B210" s="287" t="s">
        <v>455</v>
      </c>
      <c r="C210" s="266" t="s">
        <v>456</v>
      </c>
      <c r="D210" s="287" t="s">
        <v>1152</v>
      </c>
      <c r="E210" s="287" t="s">
        <v>1182</v>
      </c>
      <c r="F210" s="287" t="s">
        <v>2085</v>
      </c>
      <c r="G210" s="287" t="s">
        <v>2000</v>
      </c>
      <c r="H210" s="277" t="s">
        <v>1155</v>
      </c>
      <c r="I210" s="277" t="s">
        <v>199</v>
      </c>
      <c r="J210" s="287" t="s">
        <v>1156</v>
      </c>
      <c r="K210" s="277" t="s">
        <v>199</v>
      </c>
      <c r="L210" s="277" t="s">
        <v>199</v>
      </c>
      <c r="M210" s="287" t="s">
        <v>1186</v>
      </c>
      <c r="N210" s="526" t="s">
        <v>2136</v>
      </c>
      <c r="O210" s="526" t="s">
        <v>2137</v>
      </c>
      <c r="P210" s="277" t="s">
        <v>1160</v>
      </c>
      <c r="Q210" s="277" t="s">
        <v>1161</v>
      </c>
      <c r="R210" s="277" t="s">
        <v>99</v>
      </c>
      <c r="S210" s="298">
        <v>45544</v>
      </c>
      <c r="T210" s="298">
        <v>45653</v>
      </c>
      <c r="U210" s="298" t="s">
        <v>519</v>
      </c>
      <c r="V210" s="257">
        <f>(3*20*1)*(12000000/30/8)</f>
        <v>3000000</v>
      </c>
      <c r="W210" s="259">
        <v>185</v>
      </c>
      <c r="X210" s="277" t="s">
        <v>208</v>
      </c>
      <c r="Y210" s="277" t="s">
        <v>207</v>
      </c>
      <c r="Z210" s="277" t="s">
        <v>199</v>
      </c>
      <c r="AA210" s="277" t="s">
        <v>199</v>
      </c>
      <c r="AB210" s="277" t="s">
        <v>199</v>
      </c>
      <c r="AC210" s="266" t="s">
        <v>492</v>
      </c>
      <c r="AD210" s="266" t="s">
        <v>249</v>
      </c>
      <c r="AE210" s="266" t="s">
        <v>199</v>
      </c>
      <c r="AF210" s="266" t="s">
        <v>199</v>
      </c>
      <c r="AG210" s="266" t="s">
        <v>199</v>
      </c>
      <c r="AH210" s="266" t="s">
        <v>199</v>
      </c>
      <c r="AI210" s="299" t="s">
        <v>199</v>
      </c>
      <c r="AJ210" s="299" t="s">
        <v>199</v>
      </c>
      <c r="AK210" s="287" t="s">
        <v>666</v>
      </c>
    </row>
    <row r="211" spans="2:37" s="263" customFormat="1" ht="99.75" x14ac:dyDescent="0.2">
      <c r="B211" s="287" t="s">
        <v>455</v>
      </c>
      <c r="C211" s="266" t="s">
        <v>456</v>
      </c>
      <c r="D211" s="287" t="s">
        <v>1152</v>
      </c>
      <c r="E211" s="287" t="s">
        <v>1182</v>
      </c>
      <c r="F211" s="287" t="s">
        <v>2085</v>
      </c>
      <c r="G211" s="287" t="s">
        <v>2000</v>
      </c>
      <c r="H211" s="277" t="s">
        <v>1155</v>
      </c>
      <c r="I211" s="277" t="s">
        <v>199</v>
      </c>
      <c r="J211" s="287" t="s">
        <v>1156</v>
      </c>
      <c r="K211" s="277" t="s">
        <v>199</v>
      </c>
      <c r="L211" s="277" t="s">
        <v>199</v>
      </c>
      <c r="M211" s="287" t="s">
        <v>1194</v>
      </c>
      <c r="N211" s="526" t="s">
        <v>2141</v>
      </c>
      <c r="O211" s="526" t="s">
        <v>2142</v>
      </c>
      <c r="P211" s="277" t="s">
        <v>1160</v>
      </c>
      <c r="Q211" s="277" t="s">
        <v>1161</v>
      </c>
      <c r="R211" s="277" t="s">
        <v>99</v>
      </c>
      <c r="S211" s="298">
        <v>45614</v>
      </c>
      <c r="T211" s="298">
        <v>45653</v>
      </c>
      <c r="U211" s="298" t="s">
        <v>519</v>
      </c>
      <c r="V211" s="257">
        <f>(2*20*1.1)*(12000000/30/8)</f>
        <v>2200000</v>
      </c>
      <c r="W211" s="259">
        <v>185</v>
      </c>
      <c r="X211" s="277" t="s">
        <v>208</v>
      </c>
      <c r="Y211" s="277" t="s">
        <v>207</v>
      </c>
      <c r="Z211" s="277" t="s">
        <v>376</v>
      </c>
      <c r="AA211" s="277" t="s">
        <v>199</v>
      </c>
      <c r="AB211" s="277" t="s">
        <v>199</v>
      </c>
      <c r="AC211" s="266" t="s">
        <v>492</v>
      </c>
      <c r="AD211" s="266" t="s">
        <v>249</v>
      </c>
      <c r="AE211" s="266" t="s">
        <v>199</v>
      </c>
      <c r="AF211" s="266" t="s">
        <v>199</v>
      </c>
      <c r="AG211" s="266" t="s">
        <v>199</v>
      </c>
      <c r="AH211" s="266" t="s">
        <v>199</v>
      </c>
      <c r="AI211" s="299" t="s">
        <v>199</v>
      </c>
      <c r="AJ211" s="299" t="s">
        <v>199</v>
      </c>
      <c r="AK211" s="287" t="s">
        <v>666</v>
      </c>
    </row>
    <row r="212" spans="2:37" s="263" customFormat="1" ht="99.75" x14ac:dyDescent="0.2">
      <c r="B212" s="287" t="s">
        <v>455</v>
      </c>
      <c r="C212" s="266" t="s">
        <v>456</v>
      </c>
      <c r="D212" s="287" t="s">
        <v>1152</v>
      </c>
      <c r="E212" s="287" t="s">
        <v>1154</v>
      </c>
      <c r="F212" s="287" t="s">
        <v>2085</v>
      </c>
      <c r="G212" s="287" t="s">
        <v>2000</v>
      </c>
      <c r="H212" s="277" t="s">
        <v>1155</v>
      </c>
      <c r="I212" s="287" t="s">
        <v>1156</v>
      </c>
      <c r="J212" s="277" t="s">
        <v>199</v>
      </c>
      <c r="K212" s="277" t="s">
        <v>199</v>
      </c>
      <c r="L212" s="277" t="s">
        <v>199</v>
      </c>
      <c r="M212" s="287" t="s">
        <v>1175</v>
      </c>
      <c r="N212" s="287" t="s">
        <v>1176</v>
      </c>
      <c r="O212" s="287" t="s">
        <v>1177</v>
      </c>
      <c r="P212" s="277" t="s">
        <v>1160</v>
      </c>
      <c r="Q212" s="277" t="s">
        <v>1161</v>
      </c>
      <c r="R212" s="277" t="s">
        <v>99</v>
      </c>
      <c r="S212" s="298">
        <v>45454</v>
      </c>
      <c r="T212" s="298">
        <v>45460</v>
      </c>
      <c r="U212" s="298" t="s">
        <v>1168</v>
      </c>
      <c r="V212" s="257">
        <f>(5*20*0.3)*(12000000/30/8)</f>
        <v>1500000</v>
      </c>
      <c r="W212" s="259">
        <v>185</v>
      </c>
      <c r="X212" s="277" t="s">
        <v>208</v>
      </c>
      <c r="Y212" s="277" t="s">
        <v>248</v>
      </c>
      <c r="Z212" s="277" t="s">
        <v>199</v>
      </c>
      <c r="AA212" s="277" t="s">
        <v>199</v>
      </c>
      <c r="AB212" s="277" t="s">
        <v>199</v>
      </c>
      <c r="AC212" s="266" t="s">
        <v>492</v>
      </c>
      <c r="AD212" s="266" t="s">
        <v>249</v>
      </c>
      <c r="AE212" s="266" t="s">
        <v>199</v>
      </c>
      <c r="AF212" s="266" t="s">
        <v>199</v>
      </c>
      <c r="AG212" s="266" t="s">
        <v>199</v>
      </c>
      <c r="AH212" s="266" t="s">
        <v>199</v>
      </c>
      <c r="AI212" s="299" t="s">
        <v>199</v>
      </c>
      <c r="AJ212" s="299" t="s">
        <v>199</v>
      </c>
      <c r="AK212" s="287" t="s">
        <v>786</v>
      </c>
    </row>
    <row r="213" spans="2:37" s="263" customFormat="1" ht="142.5" x14ac:dyDescent="0.2">
      <c r="B213" s="287" t="s">
        <v>455</v>
      </c>
      <c r="C213" s="287" t="s">
        <v>873</v>
      </c>
      <c r="D213" s="287" t="s">
        <v>1203</v>
      </c>
      <c r="E213" s="287" t="s">
        <v>1234</v>
      </c>
      <c r="F213" s="287" t="s">
        <v>2086</v>
      </c>
      <c r="G213" s="287" t="s">
        <v>2000</v>
      </c>
      <c r="H213" s="277" t="s">
        <v>1155</v>
      </c>
      <c r="I213" s="287" t="s">
        <v>1206</v>
      </c>
      <c r="J213" s="277" t="s">
        <v>199</v>
      </c>
      <c r="K213" s="277" t="s">
        <v>199</v>
      </c>
      <c r="L213" s="277" t="s">
        <v>199</v>
      </c>
      <c r="M213" s="287" t="s">
        <v>1244</v>
      </c>
      <c r="N213" s="287" t="s">
        <v>1245</v>
      </c>
      <c r="O213" s="287" t="s">
        <v>1246</v>
      </c>
      <c r="P213" s="277" t="s">
        <v>2121</v>
      </c>
      <c r="Q213" s="277" t="s">
        <v>1221</v>
      </c>
      <c r="R213" s="277" t="s">
        <v>99</v>
      </c>
      <c r="S213" s="298">
        <v>45545</v>
      </c>
      <c r="T213" s="298">
        <v>45576</v>
      </c>
      <c r="U213" s="298" t="s">
        <v>519</v>
      </c>
      <c r="V213" s="115">
        <f>41667*8</f>
        <v>333336</v>
      </c>
      <c r="W213" s="272" t="s">
        <v>206</v>
      </c>
      <c r="X213" s="277" t="s">
        <v>207</v>
      </c>
      <c r="Y213" s="277" t="s">
        <v>376</v>
      </c>
      <c r="Z213" s="277" t="s">
        <v>356</v>
      </c>
      <c r="AA213" s="277" t="s">
        <v>904</v>
      </c>
      <c r="AB213" s="277" t="s">
        <v>199</v>
      </c>
      <c r="AC213" s="266" t="s">
        <v>492</v>
      </c>
      <c r="AD213" s="266" t="s">
        <v>249</v>
      </c>
      <c r="AE213" s="266" t="s">
        <v>199</v>
      </c>
      <c r="AF213" s="266" t="s">
        <v>199</v>
      </c>
      <c r="AG213" s="266" t="s">
        <v>199</v>
      </c>
      <c r="AH213" s="266" t="s">
        <v>199</v>
      </c>
      <c r="AI213" s="299" t="s">
        <v>199</v>
      </c>
      <c r="AJ213" s="299" t="s">
        <v>199</v>
      </c>
      <c r="AK213" s="287" t="s">
        <v>666</v>
      </c>
    </row>
    <row r="214" spans="2:37" s="263" customFormat="1" ht="99.75" x14ac:dyDescent="0.2">
      <c r="B214" s="266" t="s">
        <v>455</v>
      </c>
      <c r="C214" s="266" t="s">
        <v>456</v>
      </c>
      <c r="D214" s="266" t="s">
        <v>716</v>
      </c>
      <c r="E214" s="266" t="s">
        <v>717</v>
      </c>
      <c r="F214" s="266" t="s">
        <v>716</v>
      </c>
      <c r="G214" s="266" t="s">
        <v>2011</v>
      </c>
      <c r="H214" s="266" t="s">
        <v>561</v>
      </c>
      <c r="I214" s="266" t="s">
        <v>199</v>
      </c>
      <c r="J214" s="266" t="s">
        <v>199</v>
      </c>
      <c r="K214" s="266" t="s">
        <v>199</v>
      </c>
      <c r="L214" s="266" t="s">
        <v>199</v>
      </c>
      <c r="M214" s="266" t="s">
        <v>825</v>
      </c>
      <c r="N214" s="266" t="s">
        <v>825</v>
      </c>
      <c r="O214" s="272" t="s">
        <v>826</v>
      </c>
      <c r="P214" s="277" t="s">
        <v>496</v>
      </c>
      <c r="Q214" s="266" t="s">
        <v>715</v>
      </c>
      <c r="R214" s="266" t="s">
        <v>99</v>
      </c>
      <c r="S214" s="269">
        <v>45383</v>
      </c>
      <c r="T214" s="269">
        <v>45412</v>
      </c>
      <c r="U214" s="269" t="s">
        <v>519</v>
      </c>
      <c r="V214" s="115">
        <v>0</v>
      </c>
      <c r="W214" s="272" t="s">
        <v>206</v>
      </c>
      <c r="X214" s="266" t="s">
        <v>376</v>
      </c>
      <c r="Y214" s="266" t="s">
        <v>199</v>
      </c>
      <c r="Z214" s="266" t="s">
        <v>199</v>
      </c>
      <c r="AA214" s="266" t="s">
        <v>199</v>
      </c>
      <c r="AB214" s="266" t="s">
        <v>199</v>
      </c>
      <c r="AC214" s="266" t="s">
        <v>492</v>
      </c>
      <c r="AD214" s="266" t="s">
        <v>199</v>
      </c>
      <c r="AE214" s="266" t="s">
        <v>199</v>
      </c>
      <c r="AF214" s="266" t="s">
        <v>199</v>
      </c>
      <c r="AG214" s="266" t="s">
        <v>199</v>
      </c>
      <c r="AH214" s="266" t="s">
        <v>199</v>
      </c>
      <c r="AI214" s="266" t="s">
        <v>199</v>
      </c>
      <c r="AJ214" s="266" t="s">
        <v>199</v>
      </c>
      <c r="AK214" s="266" t="s">
        <v>666</v>
      </c>
    </row>
    <row r="215" spans="2:37" s="263" customFormat="1" ht="142.5" x14ac:dyDescent="0.2">
      <c r="B215" s="287" t="s">
        <v>455</v>
      </c>
      <c r="C215" s="287" t="s">
        <v>873</v>
      </c>
      <c r="D215" s="287" t="s">
        <v>1203</v>
      </c>
      <c r="E215" s="287" t="s">
        <v>1214</v>
      </c>
      <c r="F215" s="287" t="s">
        <v>2086</v>
      </c>
      <c r="G215" s="287" t="s">
        <v>2000</v>
      </c>
      <c r="H215" s="277" t="s">
        <v>1155</v>
      </c>
      <c r="I215" s="287" t="s">
        <v>1206</v>
      </c>
      <c r="J215" s="277" t="s">
        <v>199</v>
      </c>
      <c r="K215" s="277" t="s">
        <v>199</v>
      </c>
      <c r="L215" s="277" t="s">
        <v>199</v>
      </c>
      <c r="M215" s="287" t="s">
        <v>1225</v>
      </c>
      <c r="N215" s="287" t="s">
        <v>1226</v>
      </c>
      <c r="O215" s="287" t="s">
        <v>1227</v>
      </c>
      <c r="P215" s="277" t="s">
        <v>2121</v>
      </c>
      <c r="Q215" s="277" t="s">
        <v>1221</v>
      </c>
      <c r="R215" s="277" t="s">
        <v>99</v>
      </c>
      <c r="S215" s="298">
        <v>45545</v>
      </c>
      <c r="T215" s="298">
        <v>45576</v>
      </c>
      <c r="U215" s="298" t="s">
        <v>519</v>
      </c>
      <c r="V215" s="115">
        <f>41667*8</f>
        <v>333336</v>
      </c>
      <c r="W215" s="272" t="s">
        <v>206</v>
      </c>
      <c r="X215" s="277" t="s">
        <v>207</v>
      </c>
      <c r="Y215" s="277" t="s">
        <v>376</v>
      </c>
      <c r="Z215" s="277" t="s">
        <v>356</v>
      </c>
      <c r="AA215" s="277" t="s">
        <v>199</v>
      </c>
      <c r="AB215" s="277" t="s">
        <v>199</v>
      </c>
      <c r="AC215" s="266" t="s">
        <v>209</v>
      </c>
      <c r="AD215" s="266" t="s">
        <v>249</v>
      </c>
      <c r="AE215" s="266" t="s">
        <v>199</v>
      </c>
      <c r="AF215" s="266" t="s">
        <v>199</v>
      </c>
      <c r="AG215" s="266" t="s">
        <v>199</v>
      </c>
      <c r="AH215" s="266" t="s">
        <v>199</v>
      </c>
      <c r="AI215" s="299" t="s">
        <v>199</v>
      </c>
      <c r="AJ215" s="299" t="s">
        <v>199</v>
      </c>
      <c r="AK215" s="287" t="s">
        <v>666</v>
      </c>
    </row>
    <row r="216" spans="2:37" s="263" customFormat="1" ht="171" x14ac:dyDescent="0.2">
      <c r="B216" s="266" t="s">
        <v>523</v>
      </c>
      <c r="C216" s="266" t="s">
        <v>524</v>
      </c>
      <c r="D216" s="266" t="s">
        <v>685</v>
      </c>
      <c r="E216" s="266" t="s">
        <v>687</v>
      </c>
      <c r="F216" s="266" t="s">
        <v>685</v>
      </c>
      <c r="G216" s="266" t="s">
        <v>1996</v>
      </c>
      <c r="H216" s="266" t="s">
        <v>282</v>
      </c>
      <c r="I216" s="266" t="s">
        <v>199</v>
      </c>
      <c r="J216" s="266" t="s">
        <v>199</v>
      </c>
      <c r="K216" s="266" t="s">
        <v>199</v>
      </c>
      <c r="L216" s="266" t="s">
        <v>199</v>
      </c>
      <c r="M216" s="266" t="s">
        <v>707</v>
      </c>
      <c r="N216" s="266" t="s">
        <v>707</v>
      </c>
      <c r="O216" s="272" t="s">
        <v>708</v>
      </c>
      <c r="P216" s="266" t="s">
        <v>709</v>
      </c>
      <c r="Q216" s="272" t="s">
        <v>704</v>
      </c>
      <c r="R216" s="266" t="s">
        <v>119</v>
      </c>
      <c r="S216" s="269">
        <v>45413</v>
      </c>
      <c r="T216" s="269">
        <v>45504</v>
      </c>
      <c r="U216" s="269" t="s">
        <v>519</v>
      </c>
      <c r="V216" s="275">
        <v>20885053.600000001</v>
      </c>
      <c r="W216" s="272" t="s">
        <v>1997</v>
      </c>
      <c r="X216" s="266" t="s">
        <v>402</v>
      </c>
      <c r="Y216" s="266" t="s">
        <v>376</v>
      </c>
      <c r="Z216" s="266" t="s">
        <v>199</v>
      </c>
      <c r="AA216" s="266" t="s">
        <v>199</v>
      </c>
      <c r="AB216" s="266" t="s">
        <v>199</v>
      </c>
      <c r="AC216" s="266" t="s">
        <v>366</v>
      </c>
      <c r="AD216" s="266" t="s">
        <v>492</v>
      </c>
      <c r="AE216" s="266" t="s">
        <v>249</v>
      </c>
      <c r="AF216" s="266" t="s">
        <v>199</v>
      </c>
      <c r="AG216" s="266" t="s">
        <v>199</v>
      </c>
      <c r="AH216" s="266" t="s">
        <v>199</v>
      </c>
      <c r="AI216" s="266" t="s">
        <v>404</v>
      </c>
      <c r="AJ216" s="266" t="s">
        <v>706</v>
      </c>
      <c r="AK216" s="266" t="s">
        <v>666</v>
      </c>
    </row>
    <row r="217" spans="2:37" s="263" customFormat="1" ht="142.5" x14ac:dyDescent="0.2">
      <c r="B217" s="287" t="s">
        <v>455</v>
      </c>
      <c r="C217" s="287" t="s">
        <v>873</v>
      </c>
      <c r="D217" s="287" t="s">
        <v>1203</v>
      </c>
      <c r="E217" s="287" t="s">
        <v>1234</v>
      </c>
      <c r="F217" s="287" t="s">
        <v>2086</v>
      </c>
      <c r="G217" s="287" t="s">
        <v>2000</v>
      </c>
      <c r="H217" s="277" t="s">
        <v>1155</v>
      </c>
      <c r="I217" s="287" t="s">
        <v>1206</v>
      </c>
      <c r="J217" s="277" t="s">
        <v>199</v>
      </c>
      <c r="K217" s="277" t="s">
        <v>199</v>
      </c>
      <c r="L217" s="277" t="s">
        <v>199</v>
      </c>
      <c r="M217" s="287" t="s">
        <v>1250</v>
      </c>
      <c r="N217" s="287" t="s">
        <v>1251</v>
      </c>
      <c r="O217" s="287" t="s">
        <v>1252</v>
      </c>
      <c r="P217" s="277" t="s">
        <v>2121</v>
      </c>
      <c r="Q217" s="277" t="s">
        <v>1221</v>
      </c>
      <c r="R217" s="277" t="s">
        <v>99</v>
      </c>
      <c r="S217" s="298">
        <v>45615</v>
      </c>
      <c r="T217" s="298">
        <v>45646</v>
      </c>
      <c r="U217" s="298" t="s">
        <v>519</v>
      </c>
      <c r="V217" s="115">
        <f>41667*8</f>
        <v>333336</v>
      </c>
      <c r="W217" s="272" t="s">
        <v>206</v>
      </c>
      <c r="X217" s="277" t="s">
        <v>207</v>
      </c>
      <c r="Y217" s="277" t="s">
        <v>376</v>
      </c>
      <c r="Z217" s="277" t="s">
        <v>356</v>
      </c>
      <c r="AA217" s="277" t="s">
        <v>904</v>
      </c>
      <c r="AB217" s="277" t="s">
        <v>199</v>
      </c>
      <c r="AC217" s="266" t="s">
        <v>492</v>
      </c>
      <c r="AD217" s="266" t="s">
        <v>249</v>
      </c>
      <c r="AE217" s="266" t="s">
        <v>199</v>
      </c>
      <c r="AF217" s="266" t="s">
        <v>199</v>
      </c>
      <c r="AG217" s="266" t="s">
        <v>199</v>
      </c>
      <c r="AH217" s="266" t="s">
        <v>199</v>
      </c>
      <c r="AI217" s="299" t="s">
        <v>199</v>
      </c>
      <c r="AJ217" s="299" t="s">
        <v>199</v>
      </c>
      <c r="AK217" s="287" t="s">
        <v>666</v>
      </c>
    </row>
    <row r="218" spans="2:37" s="263" customFormat="1" ht="142.5" x14ac:dyDescent="0.2">
      <c r="B218" s="287" t="s">
        <v>455</v>
      </c>
      <c r="C218" s="297" t="s">
        <v>873</v>
      </c>
      <c r="D218" s="287" t="s">
        <v>1203</v>
      </c>
      <c r="E218" s="287" t="s">
        <v>1214</v>
      </c>
      <c r="F218" s="287" t="s">
        <v>2086</v>
      </c>
      <c r="G218" s="287" t="s">
        <v>2000</v>
      </c>
      <c r="H218" s="277" t="s">
        <v>1155</v>
      </c>
      <c r="I218" s="287" t="s">
        <v>1206</v>
      </c>
      <c r="J218" s="277" t="s">
        <v>199</v>
      </c>
      <c r="K218" s="277" t="s">
        <v>199</v>
      </c>
      <c r="L218" s="277" t="s">
        <v>199</v>
      </c>
      <c r="M218" s="287" t="s">
        <v>1231</v>
      </c>
      <c r="N218" s="287" t="s">
        <v>1232</v>
      </c>
      <c r="O218" s="287" t="s">
        <v>1233</v>
      </c>
      <c r="P218" s="277" t="s">
        <v>2121</v>
      </c>
      <c r="Q218" s="277" t="s">
        <v>1221</v>
      </c>
      <c r="R218" s="277" t="s">
        <v>99</v>
      </c>
      <c r="S218" s="298">
        <v>45615</v>
      </c>
      <c r="T218" s="298">
        <v>45646</v>
      </c>
      <c r="U218" s="298" t="s">
        <v>519</v>
      </c>
      <c r="V218" s="115">
        <f>41667*8</f>
        <v>333336</v>
      </c>
      <c r="W218" s="272" t="s">
        <v>206</v>
      </c>
      <c r="X218" s="277" t="s">
        <v>207</v>
      </c>
      <c r="Y218" s="277" t="s">
        <v>376</v>
      </c>
      <c r="Z218" s="277" t="s">
        <v>356</v>
      </c>
      <c r="AA218" s="277" t="s">
        <v>199</v>
      </c>
      <c r="AB218" s="277" t="s">
        <v>199</v>
      </c>
      <c r="AC218" s="266" t="s">
        <v>209</v>
      </c>
      <c r="AD218" s="266" t="s">
        <v>249</v>
      </c>
      <c r="AE218" s="266" t="s">
        <v>199</v>
      </c>
      <c r="AF218" s="266" t="s">
        <v>199</v>
      </c>
      <c r="AG218" s="266" t="s">
        <v>199</v>
      </c>
      <c r="AH218" s="266" t="s">
        <v>199</v>
      </c>
      <c r="AI218" s="299" t="s">
        <v>199</v>
      </c>
      <c r="AJ218" s="299" t="s">
        <v>199</v>
      </c>
      <c r="AK218" s="287" t="s">
        <v>666</v>
      </c>
    </row>
    <row r="219" spans="2:37" s="263" customFormat="1" ht="99.75" x14ac:dyDescent="0.2">
      <c r="B219" s="287" t="s">
        <v>455</v>
      </c>
      <c r="C219" s="267" t="s">
        <v>456</v>
      </c>
      <c r="D219" s="287" t="s">
        <v>1152</v>
      </c>
      <c r="E219" s="287" t="s">
        <v>1154</v>
      </c>
      <c r="F219" s="287" t="s">
        <v>2085</v>
      </c>
      <c r="G219" s="287" t="s">
        <v>1980</v>
      </c>
      <c r="H219" s="277" t="s">
        <v>1155</v>
      </c>
      <c r="I219" s="287" t="s">
        <v>1156</v>
      </c>
      <c r="J219" s="277" t="s">
        <v>199</v>
      </c>
      <c r="K219" s="277" t="s">
        <v>199</v>
      </c>
      <c r="L219" s="277" t="s">
        <v>199</v>
      </c>
      <c r="M219" s="287" t="s">
        <v>1162</v>
      </c>
      <c r="N219" s="305" t="s">
        <v>1163</v>
      </c>
      <c r="O219" s="287" t="s">
        <v>1164</v>
      </c>
      <c r="P219" s="277" t="s">
        <v>1160</v>
      </c>
      <c r="Q219" s="277" t="s">
        <v>1161</v>
      </c>
      <c r="R219" s="277" t="s">
        <v>99</v>
      </c>
      <c r="S219" s="298">
        <v>45404</v>
      </c>
      <c r="T219" s="298">
        <v>45433</v>
      </c>
      <c r="U219" s="298" t="s">
        <v>99</v>
      </c>
      <c r="V219" s="257">
        <f>(3*20*1)*(12000000/30/8)</f>
        <v>3000000</v>
      </c>
      <c r="W219" s="259">
        <v>185</v>
      </c>
      <c r="X219" s="277" t="s">
        <v>208</v>
      </c>
      <c r="Y219" s="277" t="s">
        <v>207</v>
      </c>
      <c r="Z219" s="277" t="s">
        <v>376</v>
      </c>
      <c r="AA219" s="277" t="s">
        <v>199</v>
      </c>
      <c r="AB219" s="277" t="s">
        <v>199</v>
      </c>
      <c r="AC219" s="266" t="s">
        <v>492</v>
      </c>
      <c r="AD219" s="266" t="s">
        <v>249</v>
      </c>
      <c r="AE219" s="266" t="s">
        <v>199</v>
      </c>
      <c r="AF219" s="266" t="s">
        <v>199</v>
      </c>
      <c r="AG219" s="266" t="s">
        <v>199</v>
      </c>
      <c r="AH219" s="266" t="s">
        <v>199</v>
      </c>
      <c r="AI219" s="299" t="s">
        <v>199</v>
      </c>
      <c r="AJ219" s="299" t="s">
        <v>199</v>
      </c>
      <c r="AK219" s="287" t="s">
        <v>666</v>
      </c>
    </row>
    <row r="220" spans="2:37" s="263" customFormat="1" ht="142.5" x14ac:dyDescent="0.2">
      <c r="B220" s="266" t="s">
        <v>455</v>
      </c>
      <c r="C220" s="267" t="s">
        <v>873</v>
      </c>
      <c r="D220" s="266" t="s">
        <v>1253</v>
      </c>
      <c r="E220" s="266" t="s">
        <v>1392</v>
      </c>
      <c r="F220" s="287" t="s">
        <v>2087</v>
      </c>
      <c r="G220" s="266" t="s">
        <v>2046</v>
      </c>
      <c r="H220" s="266" t="s">
        <v>1197</v>
      </c>
      <c r="I220" s="266" t="s">
        <v>199</v>
      </c>
      <c r="J220" s="266" t="s">
        <v>199</v>
      </c>
      <c r="K220" s="266" t="s">
        <v>199</v>
      </c>
      <c r="L220" s="266" t="s">
        <v>199</v>
      </c>
      <c r="M220" s="266" t="s">
        <v>1395</v>
      </c>
      <c r="N220" s="266" t="s">
        <v>1396</v>
      </c>
      <c r="O220" s="266" t="s">
        <v>1397</v>
      </c>
      <c r="P220" s="266" t="s">
        <v>817</v>
      </c>
      <c r="Q220" s="266" t="s">
        <v>1279</v>
      </c>
      <c r="R220" s="277" t="s">
        <v>99</v>
      </c>
      <c r="S220" s="269">
        <v>45458</v>
      </c>
      <c r="T220" s="269">
        <v>45488</v>
      </c>
      <c r="U220" s="269" t="s">
        <v>519</v>
      </c>
      <c r="V220" s="115">
        <f>(3.2*20*1)*(10000000/30/8)</f>
        <v>2666666.6666666665</v>
      </c>
      <c r="W220" s="266">
        <v>189</v>
      </c>
      <c r="X220" s="266" t="s">
        <v>356</v>
      </c>
      <c r="Y220" s="266" t="s">
        <v>1280</v>
      </c>
      <c r="Z220" s="266" t="s">
        <v>402</v>
      </c>
      <c r="AA220" s="277" t="s">
        <v>199</v>
      </c>
      <c r="AB220" s="277" t="s">
        <v>199</v>
      </c>
      <c r="AC220" s="266" t="s">
        <v>492</v>
      </c>
      <c r="AD220" s="266" t="s">
        <v>249</v>
      </c>
      <c r="AE220" s="266" t="s">
        <v>199</v>
      </c>
      <c r="AF220" s="266" t="s">
        <v>199</v>
      </c>
      <c r="AG220" s="266" t="s">
        <v>199</v>
      </c>
      <c r="AH220" s="266" t="s">
        <v>199</v>
      </c>
      <c r="AI220" s="266" t="s">
        <v>404</v>
      </c>
      <c r="AJ220" s="266" t="s">
        <v>405</v>
      </c>
      <c r="AK220" s="266" t="s">
        <v>666</v>
      </c>
    </row>
    <row r="221" spans="2:37" s="263" customFormat="1" ht="142.5" x14ac:dyDescent="0.2">
      <c r="B221" s="266" t="s">
        <v>455</v>
      </c>
      <c r="C221" s="267" t="s">
        <v>873</v>
      </c>
      <c r="D221" s="266" t="s">
        <v>1091</v>
      </c>
      <c r="E221" s="266" t="s">
        <v>1100</v>
      </c>
      <c r="F221" s="266" t="s">
        <v>2082</v>
      </c>
      <c r="G221" s="266" t="s">
        <v>2032</v>
      </c>
      <c r="H221" s="266" t="s">
        <v>765</v>
      </c>
      <c r="I221" s="266" t="s">
        <v>1015</v>
      </c>
      <c r="J221" s="266" t="s">
        <v>199</v>
      </c>
      <c r="K221" s="266" t="s">
        <v>199</v>
      </c>
      <c r="L221" s="266" t="s">
        <v>199</v>
      </c>
      <c r="M221" s="266" t="s">
        <v>1101</v>
      </c>
      <c r="N221" s="266" t="s">
        <v>1102</v>
      </c>
      <c r="O221" s="266" t="s">
        <v>1103</v>
      </c>
      <c r="P221" s="266" t="s">
        <v>2105</v>
      </c>
      <c r="Q221" s="266"/>
      <c r="R221" s="266" t="s">
        <v>220</v>
      </c>
      <c r="S221" s="269">
        <v>45352</v>
      </c>
      <c r="T221" s="269">
        <v>45473</v>
      </c>
      <c r="U221" s="269" t="s">
        <v>519</v>
      </c>
      <c r="V221" s="324">
        <v>300000000</v>
      </c>
      <c r="W221" s="280">
        <v>309</v>
      </c>
      <c r="X221" s="266" t="s">
        <v>356</v>
      </c>
      <c r="Y221" s="266" t="s">
        <v>199</v>
      </c>
      <c r="Z221" s="266" t="s">
        <v>199</v>
      </c>
      <c r="AA221" s="266" t="s">
        <v>199</v>
      </c>
      <c r="AB221" s="266" t="s">
        <v>199</v>
      </c>
      <c r="AC221" s="266" t="s">
        <v>209</v>
      </c>
      <c r="AD221" s="266" t="s">
        <v>249</v>
      </c>
      <c r="AE221" s="266" t="s">
        <v>199</v>
      </c>
      <c r="AF221" s="266" t="s">
        <v>199</v>
      </c>
      <c r="AG221" s="266" t="s">
        <v>199</v>
      </c>
      <c r="AH221" s="266" t="s">
        <v>199</v>
      </c>
      <c r="AI221" s="266" t="s">
        <v>199</v>
      </c>
      <c r="AJ221" s="266" t="s">
        <v>199</v>
      </c>
      <c r="AK221" s="266" t="s">
        <v>235</v>
      </c>
    </row>
    <row r="222" spans="2:37" s="263" customFormat="1" ht="142.5" x14ac:dyDescent="0.2">
      <c r="B222" s="266" t="s">
        <v>455</v>
      </c>
      <c r="C222" s="267" t="s">
        <v>873</v>
      </c>
      <c r="D222" s="266" t="s">
        <v>1091</v>
      </c>
      <c r="E222" s="266" t="s">
        <v>1100</v>
      </c>
      <c r="F222" s="266" t="s">
        <v>2082</v>
      </c>
      <c r="G222" s="266" t="s">
        <v>2032</v>
      </c>
      <c r="H222" s="266" t="s">
        <v>765</v>
      </c>
      <c r="I222" s="266" t="s">
        <v>1015</v>
      </c>
      <c r="J222" s="266" t="s">
        <v>199</v>
      </c>
      <c r="K222" s="266" t="s">
        <v>199</v>
      </c>
      <c r="L222" s="266" t="s">
        <v>199</v>
      </c>
      <c r="M222" s="266" t="s">
        <v>1101</v>
      </c>
      <c r="N222" s="266" t="s">
        <v>1102</v>
      </c>
      <c r="O222" s="266" t="s">
        <v>1104</v>
      </c>
      <c r="P222" s="266" t="s">
        <v>2105</v>
      </c>
      <c r="Q222" s="266"/>
      <c r="R222" s="266" t="s">
        <v>220</v>
      </c>
      <c r="S222" s="269">
        <v>45474</v>
      </c>
      <c r="T222" s="269">
        <v>45641</v>
      </c>
      <c r="U222" s="269" t="s">
        <v>519</v>
      </c>
      <c r="V222" s="282">
        <v>300000000</v>
      </c>
      <c r="W222" s="314">
        <v>309</v>
      </c>
      <c r="X222" s="266" t="s">
        <v>356</v>
      </c>
      <c r="Y222" s="266" t="s">
        <v>199</v>
      </c>
      <c r="Z222" s="266" t="s">
        <v>199</v>
      </c>
      <c r="AA222" s="266" t="s">
        <v>199</v>
      </c>
      <c r="AB222" s="266" t="s">
        <v>199</v>
      </c>
      <c r="AC222" s="266" t="s">
        <v>209</v>
      </c>
      <c r="AD222" s="266" t="s">
        <v>249</v>
      </c>
      <c r="AE222" s="266" t="s">
        <v>199</v>
      </c>
      <c r="AF222" s="266" t="s">
        <v>199</v>
      </c>
      <c r="AG222" s="266" t="s">
        <v>199</v>
      </c>
      <c r="AH222" s="266" t="s">
        <v>199</v>
      </c>
      <c r="AI222" s="266" t="s">
        <v>199</v>
      </c>
      <c r="AJ222" s="266" t="s">
        <v>199</v>
      </c>
      <c r="AK222" s="266" t="s">
        <v>235</v>
      </c>
    </row>
    <row r="223" spans="2:37" s="263" customFormat="1" ht="171" x14ac:dyDescent="0.2">
      <c r="B223" s="266" t="s">
        <v>193</v>
      </c>
      <c r="C223" s="267" t="s">
        <v>1668</v>
      </c>
      <c r="D223" s="266" t="s">
        <v>236</v>
      </c>
      <c r="E223" s="266" t="s">
        <v>238</v>
      </c>
      <c r="F223" s="266" t="s">
        <v>2091</v>
      </c>
      <c r="G223" s="266" t="s">
        <v>1966</v>
      </c>
      <c r="H223" s="266" t="s">
        <v>198</v>
      </c>
      <c r="I223" s="266" t="s">
        <v>199</v>
      </c>
      <c r="J223" s="266" t="s">
        <v>239</v>
      </c>
      <c r="K223" s="266" t="s">
        <v>199</v>
      </c>
      <c r="L223" s="266" t="s">
        <v>199</v>
      </c>
      <c r="M223" s="266" t="s">
        <v>240</v>
      </c>
      <c r="N223" s="266" t="s">
        <v>241</v>
      </c>
      <c r="O223" s="272" t="s">
        <v>242</v>
      </c>
      <c r="P223" s="266" t="s">
        <v>243</v>
      </c>
      <c r="Q223" s="266" t="s">
        <v>244</v>
      </c>
      <c r="R223" s="266" t="s">
        <v>72</v>
      </c>
      <c r="S223" s="269">
        <v>45293</v>
      </c>
      <c r="T223" s="269">
        <v>45626</v>
      </c>
      <c r="U223" s="269" t="s">
        <v>245</v>
      </c>
      <c r="V223" s="291">
        <v>1060902399.6480001</v>
      </c>
      <c r="W223" s="273"/>
      <c r="X223" s="266" t="s">
        <v>246</v>
      </c>
      <c r="Y223" s="266" t="s">
        <v>247</v>
      </c>
      <c r="Z223" s="266" t="s">
        <v>248</v>
      </c>
      <c r="AA223" s="266" t="s">
        <v>199</v>
      </c>
      <c r="AB223" s="266" t="s">
        <v>199</v>
      </c>
      <c r="AC223" s="266" t="s">
        <v>209</v>
      </c>
      <c r="AD223" s="266" t="s">
        <v>249</v>
      </c>
      <c r="AE223" s="266" t="s">
        <v>199</v>
      </c>
      <c r="AF223" s="266" t="s">
        <v>199</v>
      </c>
      <c r="AG223" s="266" t="s">
        <v>199</v>
      </c>
      <c r="AH223" s="266" t="s">
        <v>199</v>
      </c>
      <c r="AI223" s="266" t="s">
        <v>199</v>
      </c>
      <c r="AJ223" s="266" t="s">
        <v>199</v>
      </c>
      <c r="AK223" s="266" t="s">
        <v>250</v>
      </c>
    </row>
    <row r="224" spans="2:37" s="263" customFormat="1" ht="171" x14ac:dyDescent="0.2">
      <c r="B224" s="266" t="s">
        <v>193</v>
      </c>
      <c r="C224" s="267" t="s">
        <v>1668</v>
      </c>
      <c r="D224" s="266" t="s">
        <v>251</v>
      </c>
      <c r="E224" s="266" t="s">
        <v>270</v>
      </c>
      <c r="F224" s="266" t="s">
        <v>1967</v>
      </c>
      <c r="G224" s="266" t="s">
        <v>1968</v>
      </c>
      <c r="H224" s="266" t="s">
        <v>198</v>
      </c>
      <c r="I224" s="266" t="s">
        <v>254</v>
      </c>
      <c r="J224" s="266" t="s">
        <v>199</v>
      </c>
      <c r="K224" s="266" t="s">
        <v>199</v>
      </c>
      <c r="L224" s="266" t="s">
        <v>199</v>
      </c>
      <c r="M224" s="266" t="s">
        <v>2097</v>
      </c>
      <c r="N224" s="266" t="s">
        <v>291</v>
      </c>
      <c r="O224" s="266" t="s">
        <v>307</v>
      </c>
      <c r="P224" s="266" t="s">
        <v>293</v>
      </c>
      <c r="Q224" s="266"/>
      <c r="R224" s="266" t="s">
        <v>281</v>
      </c>
      <c r="S224" s="269">
        <v>45413</v>
      </c>
      <c r="T224" s="270">
        <v>45535</v>
      </c>
      <c r="U224" s="269" t="s">
        <v>282</v>
      </c>
      <c r="V224" s="271">
        <v>90135064</v>
      </c>
      <c r="W224" s="273" t="s">
        <v>308</v>
      </c>
      <c r="X224" s="266" t="s">
        <v>246</v>
      </c>
      <c r="Y224" s="266" t="s">
        <v>199</v>
      </c>
      <c r="Z224" s="266" t="s">
        <v>199</v>
      </c>
      <c r="AA224" s="266" t="s">
        <v>199</v>
      </c>
      <c r="AB224" s="266" t="s">
        <v>199</v>
      </c>
      <c r="AC224" s="266" t="s">
        <v>209</v>
      </c>
      <c r="AD224" s="266" t="s">
        <v>249</v>
      </c>
      <c r="AE224" s="266" t="s">
        <v>199</v>
      </c>
      <c r="AF224" s="266" t="s">
        <v>199</v>
      </c>
      <c r="AG224" s="266" t="s">
        <v>199</v>
      </c>
      <c r="AH224" s="266" t="s">
        <v>199</v>
      </c>
      <c r="AI224" s="266" t="s">
        <v>199</v>
      </c>
      <c r="AJ224" s="266" t="s">
        <v>199</v>
      </c>
      <c r="AK224" s="266" t="s">
        <v>295</v>
      </c>
    </row>
    <row r="225" spans="2:37" s="263" customFormat="1" ht="171" x14ac:dyDescent="0.2">
      <c r="B225" s="266" t="s">
        <v>193</v>
      </c>
      <c r="C225" s="267" t="s">
        <v>1668</v>
      </c>
      <c r="D225" s="266" t="s">
        <v>251</v>
      </c>
      <c r="E225" s="266" t="s">
        <v>270</v>
      </c>
      <c r="F225" s="266" t="s">
        <v>1967</v>
      </c>
      <c r="G225" s="266" t="s">
        <v>1968</v>
      </c>
      <c r="H225" s="266" t="s">
        <v>198</v>
      </c>
      <c r="I225" s="266" t="s">
        <v>254</v>
      </c>
      <c r="J225" s="266" t="s">
        <v>199</v>
      </c>
      <c r="K225" s="266" t="s">
        <v>199</v>
      </c>
      <c r="L225" s="266" t="s">
        <v>199</v>
      </c>
      <c r="M225" s="266" t="s">
        <v>290</v>
      </c>
      <c r="N225" s="266" t="s">
        <v>291</v>
      </c>
      <c r="O225" s="266" t="s">
        <v>292</v>
      </c>
      <c r="P225" s="266" t="s">
        <v>293</v>
      </c>
      <c r="Q225" s="266"/>
      <c r="R225" s="266" t="s">
        <v>281</v>
      </c>
      <c r="S225" s="269">
        <v>45292</v>
      </c>
      <c r="T225" s="269">
        <v>45412</v>
      </c>
      <c r="U225" s="269" t="s">
        <v>282</v>
      </c>
      <c r="V225" s="271">
        <v>100635386</v>
      </c>
      <c r="W225" s="273" t="s">
        <v>294</v>
      </c>
      <c r="X225" s="266" t="s">
        <v>246</v>
      </c>
      <c r="Y225" s="266" t="s">
        <v>199</v>
      </c>
      <c r="Z225" s="266" t="s">
        <v>199</v>
      </c>
      <c r="AA225" s="266" t="s">
        <v>199</v>
      </c>
      <c r="AB225" s="266" t="s">
        <v>199</v>
      </c>
      <c r="AC225" s="266" t="s">
        <v>209</v>
      </c>
      <c r="AD225" s="266" t="s">
        <v>249</v>
      </c>
      <c r="AE225" s="266" t="s">
        <v>199</v>
      </c>
      <c r="AF225" s="266" t="s">
        <v>199</v>
      </c>
      <c r="AG225" s="266" t="s">
        <v>199</v>
      </c>
      <c r="AH225" s="266" t="s">
        <v>199</v>
      </c>
      <c r="AI225" s="266" t="s">
        <v>199</v>
      </c>
      <c r="AJ225" s="266" t="s">
        <v>199</v>
      </c>
      <c r="AK225" s="266" t="s">
        <v>295</v>
      </c>
    </row>
    <row r="226" spans="2:37" s="263" customFormat="1" ht="171" x14ac:dyDescent="0.2">
      <c r="B226" s="266" t="s">
        <v>193</v>
      </c>
      <c r="C226" s="267" t="s">
        <v>1668</v>
      </c>
      <c r="D226" s="266" t="s">
        <v>251</v>
      </c>
      <c r="E226" s="266" t="s">
        <v>270</v>
      </c>
      <c r="F226" s="266" t="s">
        <v>1967</v>
      </c>
      <c r="G226" s="266" t="s">
        <v>1968</v>
      </c>
      <c r="H226" s="266" t="s">
        <v>198</v>
      </c>
      <c r="I226" s="266" t="s">
        <v>254</v>
      </c>
      <c r="J226" s="266" t="s">
        <v>199</v>
      </c>
      <c r="K226" s="266" t="s">
        <v>199</v>
      </c>
      <c r="L226" s="266" t="s">
        <v>199</v>
      </c>
      <c r="M226" s="266" t="s">
        <v>317</v>
      </c>
      <c r="N226" s="266" t="s">
        <v>291</v>
      </c>
      <c r="O226" s="266" t="s">
        <v>318</v>
      </c>
      <c r="P226" s="266" t="s">
        <v>293</v>
      </c>
      <c r="Q226" s="266"/>
      <c r="R226" s="266" t="s">
        <v>281</v>
      </c>
      <c r="S226" s="269">
        <v>45536</v>
      </c>
      <c r="T226" s="270">
        <v>45626</v>
      </c>
      <c r="U226" s="269" t="s">
        <v>282</v>
      </c>
      <c r="V226" s="271">
        <v>0</v>
      </c>
      <c r="W226" s="272" t="s">
        <v>206</v>
      </c>
      <c r="X226" s="266" t="s">
        <v>246</v>
      </c>
      <c r="Y226" s="266" t="s">
        <v>199</v>
      </c>
      <c r="Z226" s="266" t="s">
        <v>199</v>
      </c>
      <c r="AA226" s="266" t="s">
        <v>199</v>
      </c>
      <c r="AB226" s="266" t="s">
        <v>199</v>
      </c>
      <c r="AC226" s="266" t="s">
        <v>209</v>
      </c>
      <c r="AD226" s="266" t="s">
        <v>199</v>
      </c>
      <c r="AE226" s="266" t="s">
        <v>199</v>
      </c>
      <c r="AF226" s="266" t="s">
        <v>199</v>
      </c>
      <c r="AG226" s="266" t="s">
        <v>199</v>
      </c>
      <c r="AH226" s="266" t="s">
        <v>199</v>
      </c>
      <c r="AI226" s="266" t="s">
        <v>199</v>
      </c>
      <c r="AJ226" s="266" t="s">
        <v>199</v>
      </c>
      <c r="AK226" s="266" t="s">
        <v>295</v>
      </c>
    </row>
    <row r="227" spans="2:37" s="263" customFormat="1" ht="171" x14ac:dyDescent="0.2">
      <c r="B227" s="266" t="s">
        <v>523</v>
      </c>
      <c r="C227" s="267" t="s">
        <v>524</v>
      </c>
      <c r="D227" s="266" t="s">
        <v>1508</v>
      </c>
      <c r="E227" s="266" t="s">
        <v>1510</v>
      </c>
      <c r="F227" s="266" t="s">
        <v>1508</v>
      </c>
      <c r="G227" s="266" t="s">
        <v>1995</v>
      </c>
      <c r="H227" s="266" t="s">
        <v>282</v>
      </c>
      <c r="I227" s="266" t="s">
        <v>199</v>
      </c>
      <c r="J227" s="266" t="s">
        <v>199</v>
      </c>
      <c r="K227" s="266" t="s">
        <v>199</v>
      </c>
      <c r="L227" s="266" t="s">
        <v>199</v>
      </c>
      <c r="M227" s="266" t="s">
        <v>1511</v>
      </c>
      <c r="N227" s="266" t="s">
        <v>1512</v>
      </c>
      <c r="O227" s="272" t="s">
        <v>1513</v>
      </c>
      <c r="P227" s="266" t="s">
        <v>543</v>
      </c>
      <c r="Q227" s="266" t="s">
        <v>572</v>
      </c>
      <c r="R227" s="266" t="s">
        <v>545</v>
      </c>
      <c r="S227" s="269">
        <v>45323</v>
      </c>
      <c r="T227" s="269">
        <v>45383</v>
      </c>
      <c r="U227" s="269" t="s">
        <v>519</v>
      </c>
      <c r="V227" s="325">
        <f>(3*20*2)*(3886560/30/8)</f>
        <v>1943280</v>
      </c>
      <c r="W227" s="266" t="s">
        <v>546</v>
      </c>
      <c r="X227" s="266" t="s">
        <v>480</v>
      </c>
      <c r="Y227" s="266" t="s">
        <v>199</v>
      </c>
      <c r="Z227" s="266" t="s">
        <v>199</v>
      </c>
      <c r="AA227" s="266" t="s">
        <v>199</v>
      </c>
      <c r="AB227" s="266" t="s">
        <v>199</v>
      </c>
      <c r="AC227" s="266" t="s">
        <v>209</v>
      </c>
      <c r="AD227" s="266" t="s">
        <v>249</v>
      </c>
      <c r="AE227" s="266" t="s">
        <v>199</v>
      </c>
      <c r="AF227" s="266" t="s">
        <v>199</v>
      </c>
      <c r="AG227" s="266" t="s">
        <v>199</v>
      </c>
      <c r="AH227" s="266" t="s">
        <v>199</v>
      </c>
      <c r="AI227" s="266" t="s">
        <v>199</v>
      </c>
      <c r="AJ227" s="266" t="s">
        <v>199</v>
      </c>
      <c r="AK227" s="266" t="s">
        <v>547</v>
      </c>
    </row>
    <row r="228" spans="2:37" s="263" customFormat="1" ht="142.5" x14ac:dyDescent="0.2">
      <c r="B228" s="266" t="s">
        <v>455</v>
      </c>
      <c r="C228" s="267" t="s">
        <v>873</v>
      </c>
      <c r="D228" s="266" t="s">
        <v>1253</v>
      </c>
      <c r="E228" s="266" t="s">
        <v>1354</v>
      </c>
      <c r="F228" s="287" t="s">
        <v>2087</v>
      </c>
      <c r="G228" s="266" t="s">
        <v>2040</v>
      </c>
      <c r="H228" s="266" t="s">
        <v>1197</v>
      </c>
      <c r="I228" s="266" t="s">
        <v>877</v>
      </c>
      <c r="J228" s="266" t="s">
        <v>199</v>
      </c>
      <c r="K228" s="266" t="s">
        <v>199</v>
      </c>
      <c r="L228" s="266" t="s">
        <v>199</v>
      </c>
      <c r="M228" s="266" t="s">
        <v>1361</v>
      </c>
      <c r="N228" s="266" t="s">
        <v>1362</v>
      </c>
      <c r="O228" s="268" t="s">
        <v>1363</v>
      </c>
      <c r="P228" s="266" t="s">
        <v>817</v>
      </c>
      <c r="Q228" s="266" t="s">
        <v>1279</v>
      </c>
      <c r="R228" s="277" t="s">
        <v>99</v>
      </c>
      <c r="S228" s="269">
        <v>45505</v>
      </c>
      <c r="T228" s="269">
        <v>45641</v>
      </c>
      <c r="U228" s="257" t="s">
        <v>519</v>
      </c>
      <c r="V228" s="115">
        <f>(6*20*1)*(10000000/30/8)</f>
        <v>5000000</v>
      </c>
      <c r="W228" s="289">
        <v>189</v>
      </c>
      <c r="X228" s="266" t="s">
        <v>1280</v>
      </c>
      <c r="Y228" s="266" t="s">
        <v>356</v>
      </c>
      <c r="Z228" s="277" t="s">
        <v>199</v>
      </c>
      <c r="AA228" s="277" t="s">
        <v>199</v>
      </c>
      <c r="AB228" s="277" t="s">
        <v>199</v>
      </c>
      <c r="AC228" s="266" t="s">
        <v>492</v>
      </c>
      <c r="AD228" s="266" t="s">
        <v>249</v>
      </c>
      <c r="AE228" s="266" t="s">
        <v>199</v>
      </c>
      <c r="AF228" s="266" t="s">
        <v>199</v>
      </c>
      <c r="AG228" s="266" t="s">
        <v>199</v>
      </c>
      <c r="AH228" s="266" t="s">
        <v>199</v>
      </c>
      <c r="AI228" s="266" t="s">
        <v>199</v>
      </c>
      <c r="AJ228" s="266" t="s">
        <v>199</v>
      </c>
      <c r="AK228" s="266" t="s">
        <v>199</v>
      </c>
    </row>
    <row r="229" spans="2:37" s="263" customFormat="1" ht="142.5" x14ac:dyDescent="0.2">
      <c r="B229" s="266" t="s">
        <v>455</v>
      </c>
      <c r="C229" s="267" t="s">
        <v>873</v>
      </c>
      <c r="D229" s="266" t="s">
        <v>1253</v>
      </c>
      <c r="E229" s="266" t="s">
        <v>1354</v>
      </c>
      <c r="F229" s="287" t="s">
        <v>2087</v>
      </c>
      <c r="G229" s="266" t="s">
        <v>2040</v>
      </c>
      <c r="H229" s="266" t="s">
        <v>1197</v>
      </c>
      <c r="I229" s="266" t="s">
        <v>877</v>
      </c>
      <c r="J229" s="266" t="s">
        <v>199</v>
      </c>
      <c r="K229" s="266" t="s">
        <v>199</v>
      </c>
      <c r="L229" s="266" t="s">
        <v>199</v>
      </c>
      <c r="M229" s="266" t="s">
        <v>1367</v>
      </c>
      <c r="N229" s="266" t="s">
        <v>1368</v>
      </c>
      <c r="O229" s="268" t="s">
        <v>1369</v>
      </c>
      <c r="P229" s="266" t="s">
        <v>817</v>
      </c>
      <c r="Q229" s="266" t="s">
        <v>1279</v>
      </c>
      <c r="R229" s="277" t="s">
        <v>99</v>
      </c>
      <c r="S229" s="269">
        <v>45536</v>
      </c>
      <c r="T229" s="269">
        <v>45641</v>
      </c>
      <c r="U229" s="257" t="s">
        <v>519</v>
      </c>
      <c r="V229" s="115">
        <f>(6*20*0.5)*(10000000/30/8)</f>
        <v>2500000</v>
      </c>
      <c r="W229" s="289">
        <v>189</v>
      </c>
      <c r="X229" s="266" t="s">
        <v>1280</v>
      </c>
      <c r="Y229" s="266" t="s">
        <v>356</v>
      </c>
      <c r="Z229" s="277" t="s">
        <v>199</v>
      </c>
      <c r="AA229" s="277" t="s">
        <v>199</v>
      </c>
      <c r="AB229" s="277" t="s">
        <v>199</v>
      </c>
      <c r="AC229" s="266" t="s">
        <v>492</v>
      </c>
      <c r="AD229" s="266" t="s">
        <v>249</v>
      </c>
      <c r="AE229" s="266" t="s">
        <v>199</v>
      </c>
      <c r="AF229" s="266" t="s">
        <v>199</v>
      </c>
      <c r="AG229" s="266" t="s">
        <v>199</v>
      </c>
      <c r="AH229" s="266" t="s">
        <v>199</v>
      </c>
      <c r="AI229" s="266" t="s">
        <v>199</v>
      </c>
      <c r="AJ229" s="266" t="s">
        <v>199</v>
      </c>
      <c r="AK229" s="266" t="s">
        <v>199</v>
      </c>
    </row>
    <row r="230" spans="2:37" s="263" customFormat="1" ht="142.5" x14ac:dyDescent="0.2">
      <c r="B230" s="266" t="s">
        <v>455</v>
      </c>
      <c r="C230" s="267" t="s">
        <v>873</v>
      </c>
      <c r="D230" s="266" t="s">
        <v>1253</v>
      </c>
      <c r="E230" s="266" t="s">
        <v>1275</v>
      </c>
      <c r="F230" s="287" t="s">
        <v>2087</v>
      </c>
      <c r="G230" s="287" t="s">
        <v>2000</v>
      </c>
      <c r="H230" s="266" t="s">
        <v>1197</v>
      </c>
      <c r="I230" s="266" t="s">
        <v>877</v>
      </c>
      <c r="J230" s="266" t="s">
        <v>199</v>
      </c>
      <c r="K230" s="266" t="s">
        <v>199</v>
      </c>
      <c r="L230" s="266" t="s">
        <v>199</v>
      </c>
      <c r="M230" s="266" t="s">
        <v>1950</v>
      </c>
      <c r="N230" s="266" t="s">
        <v>1277</v>
      </c>
      <c r="O230" s="268" t="s">
        <v>1278</v>
      </c>
      <c r="P230" s="266" t="s">
        <v>817</v>
      </c>
      <c r="Q230" s="266" t="s">
        <v>1279</v>
      </c>
      <c r="R230" s="277" t="s">
        <v>99</v>
      </c>
      <c r="S230" s="269">
        <v>45306</v>
      </c>
      <c r="T230" s="269">
        <v>45319</v>
      </c>
      <c r="U230" s="257" t="s">
        <v>519</v>
      </c>
      <c r="V230" s="115">
        <f>(3.5*20*0.5)*(10000000/30/8)</f>
        <v>1458333.3333333333</v>
      </c>
      <c r="W230" s="289">
        <v>189</v>
      </c>
      <c r="X230" s="266" t="s">
        <v>1280</v>
      </c>
      <c r="Y230" s="266" t="s">
        <v>356</v>
      </c>
      <c r="Z230" s="277" t="s">
        <v>199</v>
      </c>
      <c r="AA230" s="277" t="s">
        <v>199</v>
      </c>
      <c r="AB230" s="277" t="s">
        <v>199</v>
      </c>
      <c r="AC230" s="266" t="s">
        <v>209</v>
      </c>
      <c r="AD230" s="266" t="s">
        <v>249</v>
      </c>
      <c r="AE230" s="266" t="s">
        <v>199</v>
      </c>
      <c r="AF230" s="266" t="s">
        <v>199</v>
      </c>
      <c r="AG230" s="266" t="s">
        <v>199</v>
      </c>
      <c r="AH230" s="266" t="s">
        <v>199</v>
      </c>
      <c r="AI230" s="266" t="s">
        <v>199</v>
      </c>
      <c r="AJ230" s="266" t="s">
        <v>199</v>
      </c>
      <c r="AK230" s="266" t="s">
        <v>199</v>
      </c>
    </row>
    <row r="231" spans="2:37" s="263" customFormat="1" ht="171" x14ac:dyDescent="0.2">
      <c r="B231" s="266" t="s">
        <v>455</v>
      </c>
      <c r="C231" s="267" t="s">
        <v>873</v>
      </c>
      <c r="D231" s="266" t="s">
        <v>1135</v>
      </c>
      <c r="E231" s="266" t="s">
        <v>1137</v>
      </c>
      <c r="F231" s="266" t="s">
        <v>2084</v>
      </c>
      <c r="G231" s="266" t="s">
        <v>2037</v>
      </c>
      <c r="H231" s="266" t="s">
        <v>765</v>
      </c>
      <c r="I231" s="266" t="s">
        <v>878</v>
      </c>
      <c r="J231" s="266" t="s">
        <v>199</v>
      </c>
      <c r="K231" s="266" t="s">
        <v>199</v>
      </c>
      <c r="L231" s="266" t="s">
        <v>199</v>
      </c>
      <c r="M231" s="266" t="s">
        <v>1141</v>
      </c>
      <c r="N231" s="266" t="s">
        <v>1142</v>
      </c>
      <c r="O231" s="266" t="s">
        <v>1143</v>
      </c>
      <c r="P231" s="266" t="s">
        <v>2131</v>
      </c>
      <c r="Q231" s="266" t="s">
        <v>1144</v>
      </c>
      <c r="R231" s="266" t="s">
        <v>220</v>
      </c>
      <c r="S231" s="269">
        <v>45323</v>
      </c>
      <c r="T231" s="269">
        <v>45641</v>
      </c>
      <c r="U231" s="269" t="s">
        <v>519</v>
      </c>
      <c r="V231" s="282">
        <v>21600413</v>
      </c>
      <c r="W231" s="314">
        <v>296</v>
      </c>
      <c r="X231" s="266" t="s">
        <v>357</v>
      </c>
      <c r="Y231" s="266" t="s">
        <v>357</v>
      </c>
      <c r="Z231" s="266" t="s">
        <v>199</v>
      </c>
      <c r="AA231" s="266" t="s">
        <v>199</v>
      </c>
      <c r="AB231" s="266" t="s">
        <v>199</v>
      </c>
      <c r="AC231" s="266" t="s">
        <v>359</v>
      </c>
      <c r="AD231" s="266" t="s">
        <v>419</v>
      </c>
      <c r="AE231" s="266" t="s">
        <v>492</v>
      </c>
      <c r="AF231" s="266" t="s">
        <v>249</v>
      </c>
      <c r="AG231" s="266" t="s">
        <v>199</v>
      </c>
      <c r="AH231" s="266" t="s">
        <v>199</v>
      </c>
      <c r="AI231" s="266" t="s">
        <v>199</v>
      </c>
      <c r="AJ231" s="266" t="s">
        <v>199</v>
      </c>
      <c r="AK231" s="266" t="s">
        <v>983</v>
      </c>
    </row>
    <row r="232" spans="2:37" s="263" customFormat="1" ht="213" customHeight="1" x14ac:dyDescent="0.2">
      <c r="B232" s="266" t="s">
        <v>455</v>
      </c>
      <c r="C232" s="267" t="s">
        <v>873</v>
      </c>
      <c r="D232" s="266" t="s">
        <v>874</v>
      </c>
      <c r="E232" s="266" t="s">
        <v>1105</v>
      </c>
      <c r="F232" s="266" t="s">
        <v>874</v>
      </c>
      <c r="G232" s="266" t="s">
        <v>1990</v>
      </c>
      <c r="H232" s="266" t="s">
        <v>765</v>
      </c>
      <c r="I232" s="266" t="s">
        <v>877</v>
      </c>
      <c r="J232" s="266" t="s">
        <v>878</v>
      </c>
      <c r="K232" s="266" t="s">
        <v>199</v>
      </c>
      <c r="L232" s="266" t="s">
        <v>199</v>
      </c>
      <c r="M232" s="266" t="s">
        <v>1106</v>
      </c>
      <c r="N232" s="266" t="s">
        <v>1107</v>
      </c>
      <c r="O232" s="272" t="s">
        <v>1108</v>
      </c>
      <c r="P232" s="266" t="s">
        <v>218</v>
      </c>
      <c r="Q232" s="266"/>
      <c r="R232" s="266" t="s">
        <v>220</v>
      </c>
      <c r="S232" s="269">
        <v>45292</v>
      </c>
      <c r="T232" s="269">
        <v>45641</v>
      </c>
      <c r="U232" s="269" t="s">
        <v>519</v>
      </c>
      <c r="V232" s="326">
        <v>613012274</v>
      </c>
      <c r="W232" s="280" t="s">
        <v>1109</v>
      </c>
      <c r="X232" s="266" t="s">
        <v>356</v>
      </c>
      <c r="Y232" s="266" t="s">
        <v>199</v>
      </c>
      <c r="Z232" s="266" t="s">
        <v>199</v>
      </c>
      <c r="AA232" s="266" t="s">
        <v>199</v>
      </c>
      <c r="AB232" s="266" t="s">
        <v>199</v>
      </c>
      <c r="AC232" s="266" t="s">
        <v>209</v>
      </c>
      <c r="AD232" s="266" t="s">
        <v>249</v>
      </c>
      <c r="AE232" s="266" t="s">
        <v>199</v>
      </c>
      <c r="AF232" s="266" t="s">
        <v>199</v>
      </c>
      <c r="AG232" s="266" t="s">
        <v>199</v>
      </c>
      <c r="AH232" s="266" t="s">
        <v>199</v>
      </c>
      <c r="AI232" s="266" t="s">
        <v>199</v>
      </c>
      <c r="AJ232" s="266" t="s">
        <v>199</v>
      </c>
      <c r="AK232" s="266" t="s">
        <v>235</v>
      </c>
    </row>
    <row r="233" spans="2:37" s="263" customFormat="1" ht="171" x14ac:dyDescent="0.2">
      <c r="B233" s="266" t="s">
        <v>455</v>
      </c>
      <c r="C233" s="267" t="s">
        <v>873</v>
      </c>
      <c r="D233" s="266" t="s">
        <v>874</v>
      </c>
      <c r="E233" s="266" t="s">
        <v>978</v>
      </c>
      <c r="F233" s="266" t="s">
        <v>2079</v>
      </c>
      <c r="G233" s="266" t="s">
        <v>1990</v>
      </c>
      <c r="H233" s="266" t="s">
        <v>765</v>
      </c>
      <c r="I233" s="266" t="s">
        <v>877</v>
      </c>
      <c r="J233" s="266" t="s">
        <v>878</v>
      </c>
      <c r="K233" s="266" t="s">
        <v>199</v>
      </c>
      <c r="L233" s="266" t="s">
        <v>199</v>
      </c>
      <c r="M233" s="266" t="s">
        <v>979</v>
      </c>
      <c r="N233" s="266" t="s">
        <v>980</v>
      </c>
      <c r="O233" s="272" t="s">
        <v>981</v>
      </c>
      <c r="P233" s="266" t="s">
        <v>2106</v>
      </c>
      <c r="Q233" s="266"/>
      <c r="R233" s="266" t="s">
        <v>220</v>
      </c>
      <c r="S233" s="269">
        <v>45566</v>
      </c>
      <c r="T233" s="269">
        <v>45641</v>
      </c>
      <c r="U233" s="269" t="s">
        <v>519</v>
      </c>
      <c r="V233" s="115">
        <v>0</v>
      </c>
      <c r="W233" s="273" t="s">
        <v>206</v>
      </c>
      <c r="X233" s="266" t="s">
        <v>356</v>
      </c>
      <c r="Y233" s="266" t="s">
        <v>199</v>
      </c>
      <c r="Z233" s="266" t="s">
        <v>199</v>
      </c>
      <c r="AA233" s="266" t="s">
        <v>199</v>
      </c>
      <c r="AB233" s="266" t="s">
        <v>199</v>
      </c>
      <c r="AC233" s="266" t="s">
        <v>358</v>
      </c>
      <c r="AD233" s="266" t="s">
        <v>419</v>
      </c>
      <c r="AE233" s="266" t="s">
        <v>199</v>
      </c>
      <c r="AF233" s="266" t="s">
        <v>199</v>
      </c>
      <c r="AG233" s="266" t="s">
        <v>199</v>
      </c>
      <c r="AH233" s="266" t="s">
        <v>199</v>
      </c>
      <c r="AI233" s="266" t="s">
        <v>199</v>
      </c>
      <c r="AJ233" s="266" t="s">
        <v>199</v>
      </c>
      <c r="AK233" s="266" t="s">
        <v>983</v>
      </c>
    </row>
    <row r="234" spans="2:37" s="263" customFormat="1" ht="128.25" x14ac:dyDescent="0.2">
      <c r="B234" s="266" t="s">
        <v>193</v>
      </c>
      <c r="C234" s="267" t="s">
        <v>1678</v>
      </c>
      <c r="D234" s="266" t="s">
        <v>1446</v>
      </c>
      <c r="E234" s="266" t="s">
        <v>1458</v>
      </c>
      <c r="F234" s="266" t="s">
        <v>2089</v>
      </c>
      <c r="G234" s="266" t="s">
        <v>2049</v>
      </c>
      <c r="H234" s="266" t="s">
        <v>1197</v>
      </c>
      <c r="I234" s="266" t="s">
        <v>1449</v>
      </c>
      <c r="J234" s="266" t="s">
        <v>199</v>
      </c>
      <c r="K234" s="266" t="s">
        <v>199</v>
      </c>
      <c r="L234" s="266" t="s">
        <v>199</v>
      </c>
      <c r="M234" s="266" t="s">
        <v>1464</v>
      </c>
      <c r="N234" s="266" t="s">
        <v>1460</v>
      </c>
      <c r="O234" s="272" t="s">
        <v>1465</v>
      </c>
      <c r="P234" s="266" t="s">
        <v>1437</v>
      </c>
      <c r="Q234" s="266" t="s">
        <v>1453</v>
      </c>
      <c r="R234" s="277" t="s">
        <v>99</v>
      </c>
      <c r="S234" s="269">
        <v>45611</v>
      </c>
      <c r="T234" s="269">
        <v>45641</v>
      </c>
      <c r="U234" s="269" t="s">
        <v>519</v>
      </c>
      <c r="V234" s="115">
        <v>0</v>
      </c>
      <c r="W234" s="272" t="s">
        <v>206</v>
      </c>
      <c r="X234" s="266" t="s">
        <v>207</v>
      </c>
      <c r="Y234" s="266" t="s">
        <v>465</v>
      </c>
      <c r="Z234" s="266" t="s">
        <v>199</v>
      </c>
      <c r="AA234" s="266" t="s">
        <v>199</v>
      </c>
      <c r="AB234" s="277" t="s">
        <v>199</v>
      </c>
      <c r="AC234" s="266" t="s">
        <v>419</v>
      </c>
      <c r="AD234" s="266" t="s">
        <v>492</v>
      </c>
      <c r="AE234" s="266" t="s">
        <v>199</v>
      </c>
      <c r="AF234" s="266" t="s">
        <v>199</v>
      </c>
      <c r="AG234" s="266" t="s">
        <v>199</v>
      </c>
      <c r="AH234" s="266" t="s">
        <v>199</v>
      </c>
      <c r="AI234" s="266" t="s">
        <v>199</v>
      </c>
      <c r="AJ234" s="266" t="s">
        <v>199</v>
      </c>
      <c r="AK234" s="266" t="s">
        <v>502</v>
      </c>
    </row>
    <row r="235" spans="2:37" s="263" customFormat="1" ht="171" x14ac:dyDescent="0.2">
      <c r="B235" s="266" t="s">
        <v>455</v>
      </c>
      <c r="C235" s="267" t="s">
        <v>873</v>
      </c>
      <c r="D235" s="266" t="s">
        <v>874</v>
      </c>
      <c r="E235" s="266" t="s">
        <v>987</v>
      </c>
      <c r="F235" s="266" t="s">
        <v>2080</v>
      </c>
      <c r="G235" s="266" t="s">
        <v>2027</v>
      </c>
      <c r="H235" s="266" t="s">
        <v>765</v>
      </c>
      <c r="I235" s="266" t="s">
        <v>877</v>
      </c>
      <c r="J235" s="266" t="s">
        <v>878</v>
      </c>
      <c r="K235" s="266" t="s">
        <v>199</v>
      </c>
      <c r="L235" s="266" t="s">
        <v>199</v>
      </c>
      <c r="M235" s="266" t="s">
        <v>988</v>
      </c>
      <c r="N235" s="266" t="s">
        <v>989</v>
      </c>
      <c r="O235" s="272" t="s">
        <v>990</v>
      </c>
      <c r="P235" s="266" t="s">
        <v>218</v>
      </c>
      <c r="Q235" s="266"/>
      <c r="R235" s="266" t="s">
        <v>220</v>
      </c>
      <c r="S235" s="269">
        <v>45566</v>
      </c>
      <c r="T235" s="269">
        <v>45641</v>
      </c>
      <c r="U235" s="269" t="s">
        <v>50</v>
      </c>
      <c r="V235" s="282">
        <v>274736648</v>
      </c>
      <c r="W235" s="280" t="s">
        <v>991</v>
      </c>
      <c r="X235" s="266" t="s">
        <v>356</v>
      </c>
      <c r="Y235" s="266" t="s">
        <v>199</v>
      </c>
      <c r="Z235" s="266" t="s">
        <v>199</v>
      </c>
      <c r="AA235" s="266" t="s">
        <v>199</v>
      </c>
      <c r="AB235" s="266" t="s">
        <v>199</v>
      </c>
      <c r="AC235" s="266" t="s">
        <v>209</v>
      </c>
      <c r="AD235" s="266" t="s">
        <v>249</v>
      </c>
      <c r="AE235" s="266" t="s">
        <v>199</v>
      </c>
      <c r="AF235" s="266" t="s">
        <v>199</v>
      </c>
      <c r="AG235" s="266" t="s">
        <v>199</v>
      </c>
      <c r="AH235" s="266" t="s">
        <v>199</v>
      </c>
      <c r="AI235" s="266" t="s">
        <v>199</v>
      </c>
      <c r="AJ235" s="266" t="s">
        <v>199</v>
      </c>
      <c r="AK235" s="266" t="s">
        <v>235</v>
      </c>
    </row>
    <row r="236" spans="2:37" s="263" customFormat="1" ht="171" x14ac:dyDescent="0.2">
      <c r="B236" s="266" t="s">
        <v>523</v>
      </c>
      <c r="C236" s="267" t="s">
        <v>524</v>
      </c>
      <c r="D236" s="266" t="s">
        <v>685</v>
      </c>
      <c r="E236" s="266" t="s">
        <v>687</v>
      </c>
      <c r="F236" s="268" t="s">
        <v>2024</v>
      </c>
      <c r="G236" s="266" t="s">
        <v>2025</v>
      </c>
      <c r="H236" s="266" t="s">
        <v>282</v>
      </c>
      <c r="I236" s="266" t="s">
        <v>199</v>
      </c>
      <c r="J236" s="266" t="s">
        <v>199</v>
      </c>
      <c r="K236" s="266" t="s">
        <v>199</v>
      </c>
      <c r="L236" s="266" t="s">
        <v>199</v>
      </c>
      <c r="M236" s="268" t="s">
        <v>2062</v>
      </c>
      <c r="N236" s="280" t="s">
        <v>2063</v>
      </c>
      <c r="O236" s="268" t="s">
        <v>2064</v>
      </c>
      <c r="P236" s="280" t="s">
        <v>843</v>
      </c>
      <c r="Q236" s="280" t="s">
        <v>2065</v>
      </c>
      <c r="R236" s="280" t="s">
        <v>282</v>
      </c>
      <c r="S236" s="290">
        <v>45323</v>
      </c>
      <c r="T236" s="290">
        <v>45626</v>
      </c>
      <c r="U236" s="280" t="s">
        <v>84</v>
      </c>
      <c r="V236" s="275">
        <v>150000000</v>
      </c>
      <c r="W236" s="266"/>
      <c r="X236" s="266" t="s">
        <v>376</v>
      </c>
      <c r="Y236" s="266" t="s">
        <v>233</v>
      </c>
      <c r="Z236" s="266" t="s">
        <v>402</v>
      </c>
      <c r="AA236" s="266" t="s">
        <v>199</v>
      </c>
      <c r="AB236" s="266" t="s">
        <v>199</v>
      </c>
      <c r="AC236" s="266" t="s">
        <v>366</v>
      </c>
      <c r="AD236" s="266" t="s">
        <v>249</v>
      </c>
      <c r="AE236" s="266" t="s">
        <v>199</v>
      </c>
      <c r="AF236" s="266" t="s">
        <v>199</v>
      </c>
      <c r="AG236" s="266" t="s">
        <v>199</v>
      </c>
      <c r="AH236" s="266" t="s">
        <v>199</v>
      </c>
      <c r="AI236" s="266" t="s">
        <v>404</v>
      </c>
      <c r="AJ236" s="266" t="s">
        <v>706</v>
      </c>
      <c r="AK236" s="272" t="s">
        <v>262</v>
      </c>
    </row>
    <row r="237" spans="2:37" s="263" customFormat="1" ht="171" x14ac:dyDescent="0.2">
      <c r="B237" s="266" t="s">
        <v>523</v>
      </c>
      <c r="C237" s="267" t="s">
        <v>524</v>
      </c>
      <c r="D237" s="266" t="s">
        <v>685</v>
      </c>
      <c r="E237" s="266" t="s">
        <v>687</v>
      </c>
      <c r="F237" s="268" t="s">
        <v>2024</v>
      </c>
      <c r="G237" s="266" t="s">
        <v>2025</v>
      </c>
      <c r="H237" s="266" t="s">
        <v>282</v>
      </c>
      <c r="I237" s="266" t="s">
        <v>199</v>
      </c>
      <c r="J237" s="266" t="s">
        <v>199</v>
      </c>
      <c r="K237" s="266" t="s">
        <v>199</v>
      </c>
      <c r="L237" s="266" t="s">
        <v>199</v>
      </c>
      <c r="M237" s="268" t="s">
        <v>2066</v>
      </c>
      <c r="N237" s="280" t="s">
        <v>2067</v>
      </c>
      <c r="O237" s="268" t="s">
        <v>2068</v>
      </c>
      <c r="P237" s="280" t="s">
        <v>843</v>
      </c>
      <c r="Q237" s="280" t="s">
        <v>2065</v>
      </c>
      <c r="R237" s="280" t="s">
        <v>282</v>
      </c>
      <c r="S237" s="290">
        <v>45323</v>
      </c>
      <c r="T237" s="290">
        <v>45626</v>
      </c>
      <c r="U237" s="280" t="s">
        <v>84</v>
      </c>
      <c r="V237" s="275">
        <v>150000000</v>
      </c>
      <c r="W237" s="266"/>
      <c r="X237" s="266" t="s">
        <v>376</v>
      </c>
      <c r="Y237" s="266" t="s">
        <v>233</v>
      </c>
      <c r="Z237" s="266" t="s">
        <v>402</v>
      </c>
      <c r="AA237" s="266" t="s">
        <v>199</v>
      </c>
      <c r="AB237" s="266" t="s">
        <v>199</v>
      </c>
      <c r="AC237" s="266" t="s">
        <v>366</v>
      </c>
      <c r="AD237" s="266" t="s">
        <v>249</v>
      </c>
      <c r="AE237" s="266" t="s">
        <v>199</v>
      </c>
      <c r="AF237" s="266" t="s">
        <v>199</v>
      </c>
      <c r="AG237" s="266" t="s">
        <v>199</v>
      </c>
      <c r="AH237" s="266" t="s">
        <v>199</v>
      </c>
      <c r="AI237" s="266" t="s">
        <v>404</v>
      </c>
      <c r="AJ237" s="266" t="s">
        <v>706</v>
      </c>
      <c r="AK237" s="272" t="s">
        <v>262</v>
      </c>
    </row>
    <row r="238" spans="2:37" s="263" customFormat="1" ht="409.5" x14ac:dyDescent="0.2">
      <c r="B238" s="266" t="s">
        <v>455</v>
      </c>
      <c r="C238" s="267" t="s">
        <v>873</v>
      </c>
      <c r="D238" s="266" t="s">
        <v>1310</v>
      </c>
      <c r="E238" s="266" t="s">
        <v>1275</v>
      </c>
      <c r="F238" s="266" t="s">
        <v>1310</v>
      </c>
      <c r="G238" s="266" t="s">
        <v>2023</v>
      </c>
      <c r="H238" s="266" t="s">
        <v>1197</v>
      </c>
      <c r="I238" s="266" t="s">
        <v>877</v>
      </c>
      <c r="J238" s="266" t="s">
        <v>199</v>
      </c>
      <c r="K238" s="266" t="s">
        <v>199</v>
      </c>
      <c r="L238" s="266" t="s">
        <v>199</v>
      </c>
      <c r="M238" s="280" t="s">
        <v>1325</v>
      </c>
      <c r="N238" s="280" t="s">
        <v>1936</v>
      </c>
      <c r="O238" s="280" t="s">
        <v>1326</v>
      </c>
      <c r="P238" s="280" t="s">
        <v>843</v>
      </c>
      <c r="Q238" s="280" t="s">
        <v>1324</v>
      </c>
      <c r="R238" s="280" t="s">
        <v>282</v>
      </c>
      <c r="S238" s="290">
        <v>45323</v>
      </c>
      <c r="T238" s="290">
        <v>45626</v>
      </c>
      <c r="U238" s="280" t="s">
        <v>1327</v>
      </c>
      <c r="V238" s="291">
        <v>90069132.609999999</v>
      </c>
      <c r="W238" s="280" t="s">
        <v>2020</v>
      </c>
      <c r="X238" s="266" t="s">
        <v>356</v>
      </c>
      <c r="Y238" s="266" t="s">
        <v>357</v>
      </c>
      <c r="Z238" s="266" t="s">
        <v>199</v>
      </c>
      <c r="AA238" s="266" t="s">
        <v>199</v>
      </c>
      <c r="AB238" s="266" t="s">
        <v>199</v>
      </c>
      <c r="AC238" s="266" t="s">
        <v>358</v>
      </c>
      <c r="AD238" s="266" t="s">
        <v>249</v>
      </c>
      <c r="AE238" s="266" t="s">
        <v>199</v>
      </c>
      <c r="AF238" s="266" t="s">
        <v>199</v>
      </c>
      <c r="AG238" s="266" t="s">
        <v>199</v>
      </c>
      <c r="AH238" s="266" t="s">
        <v>199</v>
      </c>
      <c r="AI238" s="266" t="s">
        <v>199</v>
      </c>
      <c r="AJ238" s="266" t="s">
        <v>199</v>
      </c>
      <c r="AK238" s="266" t="s">
        <v>235</v>
      </c>
    </row>
    <row r="239" spans="2:37" s="263" customFormat="1" ht="409.5" x14ac:dyDescent="0.2">
      <c r="B239" s="266" t="s">
        <v>455</v>
      </c>
      <c r="C239" s="267" t="s">
        <v>873</v>
      </c>
      <c r="D239" s="266" t="s">
        <v>1310</v>
      </c>
      <c r="E239" s="266" t="s">
        <v>1275</v>
      </c>
      <c r="F239" s="266" t="s">
        <v>1310</v>
      </c>
      <c r="G239" s="266" t="s">
        <v>2023</v>
      </c>
      <c r="H239" s="266" t="s">
        <v>1197</v>
      </c>
      <c r="I239" s="266" t="s">
        <v>877</v>
      </c>
      <c r="J239" s="266" t="s">
        <v>199</v>
      </c>
      <c r="K239" s="266" t="s">
        <v>199</v>
      </c>
      <c r="L239" s="266" t="s">
        <v>199</v>
      </c>
      <c r="M239" s="280" t="s">
        <v>1334</v>
      </c>
      <c r="N239" s="280" t="s">
        <v>1939</v>
      </c>
      <c r="O239" s="280" t="s">
        <v>1335</v>
      </c>
      <c r="P239" s="280" t="s">
        <v>843</v>
      </c>
      <c r="Q239" s="280" t="s">
        <v>1324</v>
      </c>
      <c r="R239" s="280" t="s">
        <v>282</v>
      </c>
      <c r="S239" s="290">
        <v>45323</v>
      </c>
      <c r="T239" s="290">
        <v>45626</v>
      </c>
      <c r="U239" s="280" t="s">
        <v>1333</v>
      </c>
      <c r="V239" s="291">
        <v>90069132.609999999</v>
      </c>
      <c r="W239" s="314" t="s">
        <v>2020</v>
      </c>
      <c r="X239" s="266" t="s">
        <v>356</v>
      </c>
      <c r="Y239" s="266" t="s">
        <v>357</v>
      </c>
      <c r="Z239" s="266" t="s">
        <v>199</v>
      </c>
      <c r="AA239" s="266" t="s">
        <v>199</v>
      </c>
      <c r="AB239" s="266" t="s">
        <v>199</v>
      </c>
      <c r="AC239" s="266" t="s">
        <v>358</v>
      </c>
      <c r="AD239" s="266" t="s">
        <v>249</v>
      </c>
      <c r="AE239" s="266" t="s">
        <v>199</v>
      </c>
      <c r="AF239" s="266" t="s">
        <v>199</v>
      </c>
      <c r="AG239" s="266" t="s">
        <v>199</v>
      </c>
      <c r="AH239" s="266" t="s">
        <v>199</v>
      </c>
      <c r="AI239" s="266" t="s">
        <v>199</v>
      </c>
      <c r="AJ239" s="266" t="s">
        <v>199</v>
      </c>
      <c r="AK239" s="266" t="s">
        <v>235</v>
      </c>
    </row>
    <row r="240" spans="2:37" s="263" customFormat="1" ht="409.5" x14ac:dyDescent="0.2">
      <c r="B240" s="266" t="s">
        <v>455</v>
      </c>
      <c r="C240" s="267" t="s">
        <v>873</v>
      </c>
      <c r="D240" s="266" t="s">
        <v>1310</v>
      </c>
      <c r="E240" s="266" t="s">
        <v>1275</v>
      </c>
      <c r="F240" s="266" t="s">
        <v>1310</v>
      </c>
      <c r="G240" s="266" t="s">
        <v>2023</v>
      </c>
      <c r="H240" s="266" t="s">
        <v>1197</v>
      </c>
      <c r="I240" s="266" t="s">
        <v>877</v>
      </c>
      <c r="J240" s="266" t="s">
        <v>199</v>
      </c>
      <c r="K240" s="266" t="s">
        <v>199</v>
      </c>
      <c r="L240" s="266" t="s">
        <v>199</v>
      </c>
      <c r="M240" s="280" t="s">
        <v>1331</v>
      </c>
      <c r="N240" s="280" t="s">
        <v>1938</v>
      </c>
      <c r="O240" s="280" t="s">
        <v>1332</v>
      </c>
      <c r="P240" s="280" t="s">
        <v>843</v>
      </c>
      <c r="Q240" s="280" t="s">
        <v>1324</v>
      </c>
      <c r="R240" s="280" t="s">
        <v>282</v>
      </c>
      <c r="S240" s="290">
        <v>45323</v>
      </c>
      <c r="T240" s="290">
        <v>45626</v>
      </c>
      <c r="U240" s="280" t="s">
        <v>1333</v>
      </c>
      <c r="V240" s="291">
        <v>90069132.609999999</v>
      </c>
      <c r="W240" s="314" t="s">
        <v>2020</v>
      </c>
      <c r="X240" s="266" t="s">
        <v>356</v>
      </c>
      <c r="Y240" s="266" t="s">
        <v>357</v>
      </c>
      <c r="Z240" s="266" t="s">
        <v>199</v>
      </c>
      <c r="AA240" s="266" t="s">
        <v>199</v>
      </c>
      <c r="AB240" s="266" t="s">
        <v>199</v>
      </c>
      <c r="AC240" s="266" t="s">
        <v>358</v>
      </c>
      <c r="AD240" s="266" t="s">
        <v>249</v>
      </c>
      <c r="AE240" s="266" t="s">
        <v>199</v>
      </c>
      <c r="AF240" s="266" t="s">
        <v>199</v>
      </c>
      <c r="AG240" s="266" t="s">
        <v>199</v>
      </c>
      <c r="AH240" s="266" t="s">
        <v>199</v>
      </c>
      <c r="AI240" s="266" t="s">
        <v>199</v>
      </c>
      <c r="AJ240" s="266" t="s">
        <v>199</v>
      </c>
      <c r="AK240" s="266" t="s">
        <v>235</v>
      </c>
    </row>
    <row r="241" spans="2:37" s="263" customFormat="1" ht="409.5" x14ac:dyDescent="0.2">
      <c r="B241" s="266" t="s">
        <v>455</v>
      </c>
      <c r="C241" s="267" t="s">
        <v>873</v>
      </c>
      <c r="D241" s="266" t="s">
        <v>1310</v>
      </c>
      <c r="E241" s="266" t="s">
        <v>1275</v>
      </c>
      <c r="F241" s="266" t="s">
        <v>1310</v>
      </c>
      <c r="G241" s="266" t="s">
        <v>2023</v>
      </c>
      <c r="H241" s="266" t="s">
        <v>1197</v>
      </c>
      <c r="I241" s="266" t="s">
        <v>877</v>
      </c>
      <c r="J241" s="266" t="s">
        <v>199</v>
      </c>
      <c r="K241" s="266" t="s">
        <v>199</v>
      </c>
      <c r="L241" s="266" t="s">
        <v>199</v>
      </c>
      <c r="M241" s="280" t="s">
        <v>1328</v>
      </c>
      <c r="N241" s="280" t="s">
        <v>1937</v>
      </c>
      <c r="O241" s="280" t="s">
        <v>1329</v>
      </c>
      <c r="P241" s="280" t="s">
        <v>843</v>
      </c>
      <c r="Q241" s="280" t="s">
        <v>1324</v>
      </c>
      <c r="R241" s="280" t="s">
        <v>282</v>
      </c>
      <c r="S241" s="290">
        <v>45323</v>
      </c>
      <c r="T241" s="290">
        <v>45626</v>
      </c>
      <c r="U241" s="280" t="s">
        <v>1330</v>
      </c>
      <c r="V241" s="291">
        <v>90069132.609999999</v>
      </c>
      <c r="W241" s="314" t="s">
        <v>2020</v>
      </c>
      <c r="X241" s="266" t="s">
        <v>356</v>
      </c>
      <c r="Y241" s="266" t="s">
        <v>357</v>
      </c>
      <c r="Z241" s="266" t="s">
        <v>199</v>
      </c>
      <c r="AA241" s="266" t="s">
        <v>199</v>
      </c>
      <c r="AB241" s="266" t="s">
        <v>199</v>
      </c>
      <c r="AC241" s="266" t="s">
        <v>358</v>
      </c>
      <c r="AD241" s="266" t="s">
        <v>249</v>
      </c>
      <c r="AE241" s="266" t="s">
        <v>199</v>
      </c>
      <c r="AF241" s="266" t="s">
        <v>199</v>
      </c>
      <c r="AG241" s="266" t="s">
        <v>199</v>
      </c>
      <c r="AH241" s="266" t="s">
        <v>199</v>
      </c>
      <c r="AI241" s="266" t="s">
        <v>199</v>
      </c>
      <c r="AJ241" s="266" t="s">
        <v>199</v>
      </c>
      <c r="AK241" s="266" t="s">
        <v>235</v>
      </c>
    </row>
    <row r="242" spans="2:37" s="263" customFormat="1" ht="142.5" x14ac:dyDescent="0.2">
      <c r="B242" s="266" t="s">
        <v>455</v>
      </c>
      <c r="C242" s="267" t="s">
        <v>873</v>
      </c>
      <c r="D242" s="266" t="s">
        <v>1253</v>
      </c>
      <c r="E242" s="266" t="s">
        <v>1354</v>
      </c>
      <c r="F242" s="287" t="s">
        <v>2087</v>
      </c>
      <c r="G242" s="266" t="s">
        <v>2000</v>
      </c>
      <c r="H242" s="266" t="s">
        <v>1197</v>
      </c>
      <c r="I242" s="266" t="s">
        <v>877</v>
      </c>
      <c r="J242" s="266" t="s">
        <v>199</v>
      </c>
      <c r="K242" s="266" t="s">
        <v>199</v>
      </c>
      <c r="L242" s="266" t="s">
        <v>199</v>
      </c>
      <c r="M242" s="266" t="s">
        <v>1376</v>
      </c>
      <c r="N242" s="266" t="s">
        <v>1377</v>
      </c>
      <c r="O242" s="268" t="s">
        <v>1378</v>
      </c>
      <c r="P242" s="266" t="s">
        <v>817</v>
      </c>
      <c r="Q242" s="266" t="s">
        <v>1279</v>
      </c>
      <c r="R242" s="277" t="s">
        <v>99</v>
      </c>
      <c r="S242" s="269">
        <v>45566</v>
      </c>
      <c r="T242" s="269">
        <v>45626</v>
      </c>
      <c r="U242" s="257" t="s">
        <v>519</v>
      </c>
      <c r="V242" s="115">
        <f>(4.8*20*2)*(10000000/30/8)</f>
        <v>8000000</v>
      </c>
      <c r="W242" s="289">
        <v>189</v>
      </c>
      <c r="X242" s="266" t="s">
        <v>1280</v>
      </c>
      <c r="Y242" s="266" t="s">
        <v>1297</v>
      </c>
      <c r="Z242" s="266" t="s">
        <v>356</v>
      </c>
      <c r="AA242" s="277" t="s">
        <v>199</v>
      </c>
      <c r="AB242" s="277" t="s">
        <v>199</v>
      </c>
      <c r="AC242" s="266" t="s">
        <v>492</v>
      </c>
      <c r="AD242" s="266" t="s">
        <v>249</v>
      </c>
      <c r="AE242" s="266" t="s">
        <v>199</v>
      </c>
      <c r="AF242" s="266" t="s">
        <v>199</v>
      </c>
      <c r="AG242" s="266" t="s">
        <v>199</v>
      </c>
      <c r="AH242" s="266" t="s">
        <v>199</v>
      </c>
      <c r="AI242" s="266" t="s">
        <v>199</v>
      </c>
      <c r="AJ242" s="266" t="s">
        <v>199</v>
      </c>
      <c r="AK242" s="266" t="s">
        <v>199</v>
      </c>
    </row>
    <row r="243" spans="2:37" s="263" customFormat="1" ht="99.75" x14ac:dyDescent="0.2">
      <c r="B243" s="266" t="s">
        <v>455</v>
      </c>
      <c r="C243" s="267" t="s">
        <v>456</v>
      </c>
      <c r="D243" s="266" t="s">
        <v>716</v>
      </c>
      <c r="E243" s="266" t="s">
        <v>717</v>
      </c>
      <c r="F243" s="266" t="s">
        <v>716</v>
      </c>
      <c r="G243" s="266" t="s">
        <v>2004</v>
      </c>
      <c r="H243" s="266" t="s">
        <v>561</v>
      </c>
      <c r="I243" s="266" t="s">
        <v>199</v>
      </c>
      <c r="J243" s="266" t="s">
        <v>199</v>
      </c>
      <c r="K243" s="266" t="s">
        <v>199</v>
      </c>
      <c r="L243" s="266" t="s">
        <v>199</v>
      </c>
      <c r="M243" s="284" t="s">
        <v>766</v>
      </c>
      <c r="N243" s="284" t="s">
        <v>767</v>
      </c>
      <c r="O243" s="272" t="s">
        <v>768</v>
      </c>
      <c r="P243" s="266" t="s">
        <v>673</v>
      </c>
      <c r="Q243" s="266" t="s">
        <v>674</v>
      </c>
      <c r="R243" s="266" t="s">
        <v>0</v>
      </c>
      <c r="S243" s="269">
        <v>45473</v>
      </c>
      <c r="T243" s="269">
        <v>45641</v>
      </c>
      <c r="U243" s="269" t="s">
        <v>519</v>
      </c>
      <c r="V243" s="300">
        <v>3722000</v>
      </c>
      <c r="W243" s="285">
        <v>247</v>
      </c>
      <c r="X243" s="266" t="s">
        <v>451</v>
      </c>
      <c r="Y243" s="266" t="s">
        <v>208</v>
      </c>
      <c r="Z243" s="266" t="s">
        <v>356</v>
      </c>
      <c r="AA243" s="266" t="s">
        <v>376</v>
      </c>
      <c r="AB243" s="266" t="s">
        <v>199</v>
      </c>
      <c r="AC243" s="266" t="s">
        <v>492</v>
      </c>
      <c r="AD243" s="266" t="s">
        <v>249</v>
      </c>
      <c r="AE243" s="266" t="s">
        <v>1656</v>
      </c>
      <c r="AF243" s="266" t="s">
        <v>199</v>
      </c>
      <c r="AG243" s="266" t="s">
        <v>199</v>
      </c>
      <c r="AH243" s="266" t="s">
        <v>199</v>
      </c>
      <c r="AI243" s="266" t="s">
        <v>199</v>
      </c>
      <c r="AJ243" s="266" t="s">
        <v>199</v>
      </c>
      <c r="AK243" s="266" t="s">
        <v>675</v>
      </c>
    </row>
    <row r="244" spans="2:37" s="263" customFormat="1" ht="171" x14ac:dyDescent="0.2">
      <c r="B244" s="266" t="s">
        <v>523</v>
      </c>
      <c r="C244" s="267" t="s">
        <v>524</v>
      </c>
      <c r="D244" s="266" t="s">
        <v>548</v>
      </c>
      <c r="E244" s="266" t="s">
        <v>580</v>
      </c>
      <c r="F244" s="266" t="s">
        <v>548</v>
      </c>
      <c r="G244" s="266" t="s">
        <v>1988</v>
      </c>
      <c r="H244" s="266" t="s">
        <v>282</v>
      </c>
      <c r="I244" s="266" t="s">
        <v>199</v>
      </c>
      <c r="J244" s="266" t="s">
        <v>199</v>
      </c>
      <c r="K244" s="266" t="s">
        <v>199</v>
      </c>
      <c r="L244" s="266" t="s">
        <v>199</v>
      </c>
      <c r="M244" s="266" t="s">
        <v>597</v>
      </c>
      <c r="N244" s="266" t="s">
        <v>598</v>
      </c>
      <c r="O244" s="272" t="s">
        <v>599</v>
      </c>
      <c r="P244" s="266" t="s">
        <v>543</v>
      </c>
      <c r="Q244" s="266" t="s">
        <v>544</v>
      </c>
      <c r="R244" s="266" t="s">
        <v>545</v>
      </c>
      <c r="S244" s="269">
        <v>45383</v>
      </c>
      <c r="T244" s="269">
        <v>45641</v>
      </c>
      <c r="U244" s="269" t="s">
        <v>519</v>
      </c>
      <c r="V244" s="271">
        <f>(4*20*8.5)*(3886560/30/8)</f>
        <v>11011920</v>
      </c>
      <c r="W244" s="266" t="s">
        <v>546</v>
      </c>
      <c r="X244" s="266" t="s">
        <v>402</v>
      </c>
      <c r="Y244" s="266" t="s">
        <v>199</v>
      </c>
      <c r="Z244" s="266" t="s">
        <v>199</v>
      </c>
      <c r="AA244" s="266" t="s">
        <v>199</v>
      </c>
      <c r="AB244" s="266" t="s">
        <v>199</v>
      </c>
      <c r="AC244" s="266" t="s">
        <v>366</v>
      </c>
      <c r="AD244" s="266" t="s">
        <v>249</v>
      </c>
      <c r="AE244" s="266" t="s">
        <v>199</v>
      </c>
      <c r="AF244" s="266" t="s">
        <v>199</v>
      </c>
      <c r="AG244" s="266" t="s">
        <v>199</v>
      </c>
      <c r="AH244" s="266" t="s">
        <v>199</v>
      </c>
      <c r="AI244" s="266" t="s">
        <v>404</v>
      </c>
      <c r="AJ244" s="266" t="s">
        <v>405</v>
      </c>
      <c r="AK244" s="266" t="s">
        <v>547</v>
      </c>
    </row>
    <row r="245" spans="2:37" s="263" customFormat="1" ht="171" x14ac:dyDescent="0.2">
      <c r="B245" s="266" t="s">
        <v>523</v>
      </c>
      <c r="C245" s="267" t="s">
        <v>524</v>
      </c>
      <c r="D245" s="266" t="s">
        <v>1508</v>
      </c>
      <c r="E245" s="266" t="s">
        <v>1510</v>
      </c>
      <c r="F245" s="266" t="s">
        <v>1508</v>
      </c>
      <c r="G245" s="266" t="s">
        <v>1995</v>
      </c>
      <c r="H245" s="266" t="s">
        <v>282</v>
      </c>
      <c r="I245" s="266" t="s">
        <v>199</v>
      </c>
      <c r="J245" s="266" t="s">
        <v>199</v>
      </c>
      <c r="K245" s="266" t="s">
        <v>199</v>
      </c>
      <c r="L245" s="266" t="s">
        <v>199</v>
      </c>
      <c r="M245" s="266" t="s">
        <v>1516</v>
      </c>
      <c r="N245" s="266" t="s">
        <v>1516</v>
      </c>
      <c r="O245" s="272" t="s">
        <v>1517</v>
      </c>
      <c r="P245" s="266" t="s">
        <v>543</v>
      </c>
      <c r="Q245" s="266" t="s">
        <v>572</v>
      </c>
      <c r="R245" s="266" t="s">
        <v>545</v>
      </c>
      <c r="S245" s="269">
        <v>45414</v>
      </c>
      <c r="T245" s="269">
        <v>45641</v>
      </c>
      <c r="U245" s="269" t="s">
        <v>519</v>
      </c>
      <c r="V245" s="271">
        <f>(3*20*6.5)*(3886560/30/8)</f>
        <v>6315660</v>
      </c>
      <c r="W245" s="266" t="s">
        <v>546</v>
      </c>
      <c r="X245" s="266" t="s">
        <v>480</v>
      </c>
      <c r="Y245" s="266" t="s">
        <v>199</v>
      </c>
      <c r="Z245" s="266" t="s">
        <v>199</v>
      </c>
      <c r="AA245" s="266" t="s">
        <v>199</v>
      </c>
      <c r="AB245" s="266" t="s">
        <v>199</v>
      </c>
      <c r="AC245" s="266" t="s">
        <v>209</v>
      </c>
      <c r="AD245" s="266" t="s">
        <v>249</v>
      </c>
      <c r="AE245" s="266" t="s">
        <v>199</v>
      </c>
      <c r="AF245" s="266" t="s">
        <v>199</v>
      </c>
      <c r="AG245" s="266" t="s">
        <v>199</v>
      </c>
      <c r="AH245" s="266" t="s">
        <v>199</v>
      </c>
      <c r="AI245" s="266" t="s">
        <v>199</v>
      </c>
      <c r="AJ245" s="266" t="s">
        <v>199</v>
      </c>
      <c r="AK245" s="266" t="s">
        <v>547</v>
      </c>
    </row>
    <row r="246" spans="2:37" s="263" customFormat="1" ht="142.5" x14ac:dyDescent="0.2">
      <c r="B246" s="266" t="s">
        <v>455</v>
      </c>
      <c r="C246" s="267" t="s">
        <v>873</v>
      </c>
      <c r="D246" s="266" t="s">
        <v>1253</v>
      </c>
      <c r="E246" s="266" t="s">
        <v>1404</v>
      </c>
      <c r="F246" s="287" t="s">
        <v>2088</v>
      </c>
      <c r="G246" s="266" t="s">
        <v>2041</v>
      </c>
      <c r="H246" s="266" t="s">
        <v>1197</v>
      </c>
      <c r="I246" s="266" t="s">
        <v>877</v>
      </c>
      <c r="J246" s="266" t="s">
        <v>199</v>
      </c>
      <c r="K246" s="266" t="s">
        <v>199</v>
      </c>
      <c r="L246" s="266" t="s">
        <v>199</v>
      </c>
      <c r="M246" s="266" t="s">
        <v>1405</v>
      </c>
      <c r="N246" s="266" t="s">
        <v>1406</v>
      </c>
      <c r="O246" s="272" t="s">
        <v>1407</v>
      </c>
      <c r="P246" s="266" t="s">
        <v>1314</v>
      </c>
      <c r="Q246" s="266" t="s">
        <v>1408</v>
      </c>
      <c r="R246" s="277" t="s">
        <v>99</v>
      </c>
      <c r="S246" s="269">
        <v>45306</v>
      </c>
      <c r="T246" s="269">
        <v>45534</v>
      </c>
      <c r="U246" s="269" t="s">
        <v>519</v>
      </c>
      <c r="V246" s="115">
        <v>0</v>
      </c>
      <c r="W246" s="272" t="s">
        <v>206</v>
      </c>
      <c r="X246" s="266" t="s">
        <v>357</v>
      </c>
      <c r="Y246" s="266" t="s">
        <v>199</v>
      </c>
      <c r="Z246" s="266" t="s">
        <v>199</v>
      </c>
      <c r="AA246" s="266" t="s">
        <v>199</v>
      </c>
      <c r="AB246" s="266" t="s">
        <v>199</v>
      </c>
      <c r="AC246" s="266" t="s">
        <v>419</v>
      </c>
      <c r="AD246" s="266" t="s">
        <v>199</v>
      </c>
      <c r="AE246" s="266" t="s">
        <v>199</v>
      </c>
      <c r="AF246" s="266" t="s">
        <v>199</v>
      </c>
      <c r="AG246" s="266" t="s">
        <v>199</v>
      </c>
      <c r="AH246" s="266" t="s">
        <v>199</v>
      </c>
      <c r="AI246" s="266" t="s">
        <v>199</v>
      </c>
      <c r="AJ246" s="266" t="s">
        <v>199</v>
      </c>
      <c r="AK246" s="266" t="s">
        <v>502</v>
      </c>
    </row>
    <row r="247" spans="2:37" s="263" customFormat="1" ht="171" x14ac:dyDescent="0.2">
      <c r="B247" s="266" t="s">
        <v>523</v>
      </c>
      <c r="C247" s="267" t="s">
        <v>524</v>
      </c>
      <c r="D247" s="266" t="s">
        <v>548</v>
      </c>
      <c r="E247" s="266" t="s">
        <v>550</v>
      </c>
      <c r="F247" s="266" t="s">
        <v>548</v>
      </c>
      <c r="G247" s="266" t="s">
        <v>1987</v>
      </c>
      <c r="H247" s="266" t="s">
        <v>282</v>
      </c>
      <c r="I247" s="266" t="s">
        <v>199</v>
      </c>
      <c r="J247" s="266" t="s">
        <v>199</v>
      </c>
      <c r="K247" s="266" t="s">
        <v>199</v>
      </c>
      <c r="L247" s="266" t="s">
        <v>199</v>
      </c>
      <c r="M247" s="266" t="s">
        <v>573</v>
      </c>
      <c r="N247" s="266" t="s">
        <v>574</v>
      </c>
      <c r="O247" s="272" t="s">
        <v>575</v>
      </c>
      <c r="P247" s="266" t="s">
        <v>543</v>
      </c>
      <c r="Q247" s="266" t="s">
        <v>544</v>
      </c>
      <c r="R247" s="266" t="s">
        <v>545</v>
      </c>
      <c r="S247" s="269">
        <v>45383</v>
      </c>
      <c r="T247" s="269">
        <v>45641</v>
      </c>
      <c r="U247" s="269" t="s">
        <v>282</v>
      </c>
      <c r="V247" s="271">
        <f>(3*20*8.5)*(3886560/30/8)</f>
        <v>8258940</v>
      </c>
      <c r="W247" s="266" t="s">
        <v>546</v>
      </c>
      <c r="X247" s="266" t="s">
        <v>403</v>
      </c>
      <c r="Y247" s="266" t="s">
        <v>199</v>
      </c>
      <c r="Z247" s="266" t="s">
        <v>199</v>
      </c>
      <c r="AA247" s="266" t="s">
        <v>199</v>
      </c>
      <c r="AB247" s="266" t="s">
        <v>199</v>
      </c>
      <c r="AC247" s="266" t="s">
        <v>366</v>
      </c>
      <c r="AD247" s="266" t="s">
        <v>249</v>
      </c>
      <c r="AE247" s="266" t="s">
        <v>199</v>
      </c>
      <c r="AF247" s="266" t="s">
        <v>199</v>
      </c>
      <c r="AG247" s="266" t="s">
        <v>199</v>
      </c>
      <c r="AH247" s="266" t="s">
        <v>199</v>
      </c>
      <c r="AI247" s="266" t="s">
        <v>367</v>
      </c>
      <c r="AJ247" s="266" t="s">
        <v>368</v>
      </c>
      <c r="AK247" s="266" t="s">
        <v>547</v>
      </c>
    </row>
    <row r="248" spans="2:37" s="263" customFormat="1" ht="171" x14ac:dyDescent="0.2">
      <c r="B248" s="266" t="s">
        <v>455</v>
      </c>
      <c r="C248" s="267" t="s">
        <v>873</v>
      </c>
      <c r="D248" s="266" t="s">
        <v>874</v>
      </c>
      <c r="E248" s="266" t="s">
        <v>876</v>
      </c>
      <c r="F248" s="266" t="s">
        <v>2075</v>
      </c>
      <c r="G248" s="266" t="s">
        <v>2022</v>
      </c>
      <c r="H248" s="266" t="s">
        <v>765</v>
      </c>
      <c r="I248" s="266" t="s">
        <v>877</v>
      </c>
      <c r="J248" s="266" t="s">
        <v>878</v>
      </c>
      <c r="K248" s="266" t="s">
        <v>199</v>
      </c>
      <c r="L248" s="266" t="s">
        <v>199</v>
      </c>
      <c r="M248" s="266" t="s">
        <v>905</v>
      </c>
      <c r="N248" s="266" t="s">
        <v>905</v>
      </c>
      <c r="O248" s="266" t="s">
        <v>906</v>
      </c>
      <c r="P248" s="266" t="s">
        <v>218</v>
      </c>
      <c r="Q248" s="266" t="s">
        <v>907</v>
      </c>
      <c r="R248" s="266" t="s">
        <v>220</v>
      </c>
      <c r="S248" s="269">
        <v>45323</v>
      </c>
      <c r="T248" s="270">
        <v>45626</v>
      </c>
      <c r="U248" s="269" t="s">
        <v>199</v>
      </c>
      <c r="V248" s="282">
        <v>340530400</v>
      </c>
      <c r="W248" s="280" t="s">
        <v>908</v>
      </c>
      <c r="X248" s="266" t="s">
        <v>356</v>
      </c>
      <c r="Y248" s="266" t="s">
        <v>904</v>
      </c>
      <c r="Z248" s="266" t="s">
        <v>199</v>
      </c>
      <c r="AA248" s="266" t="s">
        <v>199</v>
      </c>
      <c r="AB248" s="266" t="s">
        <v>199</v>
      </c>
      <c r="AC248" s="266" t="s">
        <v>492</v>
      </c>
      <c r="AD248" s="266" t="s">
        <v>249</v>
      </c>
      <c r="AE248" s="266" t="s">
        <v>199</v>
      </c>
      <c r="AF248" s="266" t="s">
        <v>199</v>
      </c>
      <c r="AG248" s="266" t="s">
        <v>199</v>
      </c>
      <c r="AH248" s="266" t="s">
        <v>199</v>
      </c>
      <c r="AI248" s="266" t="s">
        <v>410</v>
      </c>
      <c r="AJ248" s="266" t="s">
        <v>411</v>
      </c>
      <c r="AK248" s="266" t="s">
        <v>235</v>
      </c>
    </row>
    <row r="249" spans="2:37" s="263" customFormat="1" ht="409.5" x14ac:dyDescent="0.2">
      <c r="B249" s="266" t="s">
        <v>523</v>
      </c>
      <c r="C249" s="267" t="s">
        <v>524</v>
      </c>
      <c r="D249" s="266" t="s">
        <v>685</v>
      </c>
      <c r="E249" s="266" t="s">
        <v>687</v>
      </c>
      <c r="F249" s="268" t="s">
        <v>2024</v>
      </c>
      <c r="G249" s="266" t="s">
        <v>2025</v>
      </c>
      <c r="H249" s="266" t="s">
        <v>282</v>
      </c>
      <c r="I249" s="266" t="s">
        <v>199</v>
      </c>
      <c r="J249" s="266" t="s">
        <v>199</v>
      </c>
      <c r="K249" s="266" t="s">
        <v>199</v>
      </c>
      <c r="L249" s="266" t="s">
        <v>199</v>
      </c>
      <c r="M249" s="280" t="s">
        <v>972</v>
      </c>
      <c r="N249" s="280" t="s">
        <v>973</v>
      </c>
      <c r="O249" s="280" t="s">
        <v>974</v>
      </c>
      <c r="P249" s="280" t="s">
        <v>843</v>
      </c>
      <c r="Q249" s="280" t="s">
        <v>969</v>
      </c>
      <c r="R249" s="280" t="s">
        <v>282</v>
      </c>
      <c r="S249" s="290">
        <v>45323</v>
      </c>
      <c r="T249" s="290">
        <v>45626</v>
      </c>
      <c r="U249" s="280" t="s">
        <v>84</v>
      </c>
      <c r="V249" s="282">
        <v>90069132.609999999</v>
      </c>
      <c r="W249" s="280" t="s">
        <v>2020</v>
      </c>
      <c r="X249" s="266" t="s">
        <v>376</v>
      </c>
      <c r="Y249" s="266" t="s">
        <v>233</v>
      </c>
      <c r="Z249" s="266" t="s">
        <v>208</v>
      </c>
      <c r="AA249" s="266" t="s">
        <v>199</v>
      </c>
      <c r="AB249" s="266" t="s">
        <v>199</v>
      </c>
      <c r="AC249" s="268" t="s">
        <v>845</v>
      </c>
      <c r="AD249" s="266" t="s">
        <v>249</v>
      </c>
      <c r="AE249" s="266" t="s">
        <v>199</v>
      </c>
      <c r="AF249" s="266" t="s">
        <v>199</v>
      </c>
      <c r="AG249" s="266" t="s">
        <v>199</v>
      </c>
      <c r="AH249" s="266" t="s">
        <v>199</v>
      </c>
      <c r="AI249" s="266" t="s">
        <v>199</v>
      </c>
      <c r="AJ249" s="266" t="s">
        <v>199</v>
      </c>
      <c r="AK249" s="272" t="s">
        <v>262</v>
      </c>
    </row>
    <row r="250" spans="2:37" s="263" customFormat="1" ht="409.5" x14ac:dyDescent="0.2">
      <c r="B250" s="266" t="s">
        <v>455</v>
      </c>
      <c r="C250" s="267" t="s">
        <v>873</v>
      </c>
      <c r="D250" s="266" t="s">
        <v>1310</v>
      </c>
      <c r="E250" s="266" t="s">
        <v>1275</v>
      </c>
      <c r="F250" s="266" t="s">
        <v>1310</v>
      </c>
      <c r="G250" s="266" t="s">
        <v>2023</v>
      </c>
      <c r="H250" s="266" t="s">
        <v>1197</v>
      </c>
      <c r="I250" s="266" t="s">
        <v>877</v>
      </c>
      <c r="J250" s="266" t="s">
        <v>199</v>
      </c>
      <c r="K250" s="266" t="s">
        <v>199</v>
      </c>
      <c r="L250" s="266" t="s">
        <v>199</v>
      </c>
      <c r="M250" s="280" t="s">
        <v>1322</v>
      </c>
      <c r="N250" s="280" t="s">
        <v>1953</v>
      </c>
      <c r="O250" s="280" t="s">
        <v>1323</v>
      </c>
      <c r="P250" s="280" t="s">
        <v>843</v>
      </c>
      <c r="Q250" s="280" t="s">
        <v>1324</v>
      </c>
      <c r="R250" s="280" t="s">
        <v>282</v>
      </c>
      <c r="S250" s="290">
        <v>45323</v>
      </c>
      <c r="T250" s="290">
        <v>45626</v>
      </c>
      <c r="U250" s="280"/>
      <c r="V250" s="291">
        <v>150000000</v>
      </c>
      <c r="W250" s="280" t="s">
        <v>2020</v>
      </c>
      <c r="X250" s="266" t="s">
        <v>356</v>
      </c>
      <c r="Y250" s="266" t="s">
        <v>357</v>
      </c>
      <c r="Z250" s="266" t="s">
        <v>199</v>
      </c>
      <c r="AA250" s="266" t="s">
        <v>199</v>
      </c>
      <c r="AB250" s="266" t="s">
        <v>199</v>
      </c>
      <c r="AC250" s="266" t="s">
        <v>358</v>
      </c>
      <c r="AD250" s="266" t="s">
        <v>249</v>
      </c>
      <c r="AE250" s="266" t="s">
        <v>199</v>
      </c>
      <c r="AF250" s="266" t="s">
        <v>199</v>
      </c>
      <c r="AG250" s="266" t="s">
        <v>199</v>
      </c>
      <c r="AH250" s="266" t="s">
        <v>199</v>
      </c>
      <c r="AI250" s="266" t="s">
        <v>199</v>
      </c>
      <c r="AJ250" s="266" t="s">
        <v>199</v>
      </c>
      <c r="AK250" s="266" t="s">
        <v>235</v>
      </c>
    </row>
    <row r="251" spans="2:37" s="263" customFormat="1" ht="128.25" x14ac:dyDescent="0.2">
      <c r="B251" s="266" t="s">
        <v>193</v>
      </c>
      <c r="C251" s="267" t="s">
        <v>1678</v>
      </c>
      <c r="D251" s="266" t="s">
        <v>1583</v>
      </c>
      <c r="E251" s="266" t="s">
        <v>1584</v>
      </c>
      <c r="F251" s="266" t="s">
        <v>1967</v>
      </c>
      <c r="G251" s="266" t="s">
        <v>2054</v>
      </c>
      <c r="H251" s="266" t="s">
        <v>1545</v>
      </c>
      <c r="I251" s="266" t="s">
        <v>199</v>
      </c>
      <c r="J251" s="266" t="s">
        <v>199</v>
      </c>
      <c r="K251" s="266" t="s">
        <v>199</v>
      </c>
      <c r="L251" s="266" t="s">
        <v>199</v>
      </c>
      <c r="M251" s="266" t="s">
        <v>1585</v>
      </c>
      <c r="N251" s="272" t="s">
        <v>1586</v>
      </c>
      <c r="O251" s="266" t="s">
        <v>1587</v>
      </c>
      <c r="P251" s="266" t="s">
        <v>299</v>
      </c>
      <c r="Q251" s="266"/>
      <c r="R251" s="266" t="s">
        <v>281</v>
      </c>
      <c r="S251" s="269">
        <v>45292</v>
      </c>
      <c r="T251" s="269">
        <v>45626</v>
      </c>
      <c r="U251" s="269" t="s">
        <v>281</v>
      </c>
      <c r="V251" s="323">
        <v>265072696</v>
      </c>
      <c r="W251" s="272" t="s">
        <v>1589</v>
      </c>
      <c r="X251" s="272" t="s">
        <v>246</v>
      </c>
      <c r="Y251" s="266" t="s">
        <v>1590</v>
      </c>
      <c r="Z251" s="266" t="s">
        <v>199</v>
      </c>
      <c r="AA251" s="283" t="s">
        <v>199</v>
      </c>
      <c r="AB251" s="283" t="s">
        <v>199</v>
      </c>
      <c r="AC251" s="266" t="s">
        <v>492</v>
      </c>
      <c r="AD251" s="266" t="s">
        <v>249</v>
      </c>
      <c r="AE251" s="296" t="s">
        <v>199</v>
      </c>
      <c r="AF251" s="296" t="s">
        <v>199</v>
      </c>
      <c r="AG251" s="283" t="s">
        <v>199</v>
      </c>
      <c r="AH251" s="283" t="s">
        <v>199</v>
      </c>
      <c r="AI251" s="266" t="s">
        <v>199</v>
      </c>
      <c r="AJ251" s="266" t="s">
        <v>199</v>
      </c>
      <c r="AK251" s="266" t="s">
        <v>284</v>
      </c>
    </row>
    <row r="252" spans="2:37" s="263" customFormat="1" ht="409.5" x14ac:dyDescent="0.2">
      <c r="B252" s="266" t="s">
        <v>523</v>
      </c>
      <c r="C252" s="267" t="s">
        <v>524</v>
      </c>
      <c r="D252" s="266" t="s">
        <v>685</v>
      </c>
      <c r="E252" s="266" t="s">
        <v>687</v>
      </c>
      <c r="F252" s="268" t="s">
        <v>2024</v>
      </c>
      <c r="G252" s="266" t="s">
        <v>2025</v>
      </c>
      <c r="H252" s="266" t="s">
        <v>282</v>
      </c>
      <c r="I252" s="266" t="s">
        <v>199</v>
      </c>
      <c r="J252" s="266" t="s">
        <v>199</v>
      </c>
      <c r="K252" s="266" t="s">
        <v>199</v>
      </c>
      <c r="L252" s="266" t="s">
        <v>199</v>
      </c>
      <c r="M252" s="280" t="s">
        <v>966</v>
      </c>
      <c r="N252" s="280" t="s">
        <v>967</v>
      </c>
      <c r="O252" s="280" t="s">
        <v>968</v>
      </c>
      <c r="P252" s="280" t="s">
        <v>843</v>
      </c>
      <c r="Q252" s="280" t="s">
        <v>969</v>
      </c>
      <c r="R252" s="280" t="s">
        <v>282</v>
      </c>
      <c r="S252" s="290">
        <v>45323</v>
      </c>
      <c r="T252" s="290">
        <v>45626</v>
      </c>
      <c r="U252" s="280" t="s">
        <v>84</v>
      </c>
      <c r="V252" s="282">
        <v>90069132.609999999</v>
      </c>
      <c r="W252" s="280" t="s">
        <v>2020</v>
      </c>
      <c r="X252" s="266" t="s">
        <v>376</v>
      </c>
      <c r="Y252" s="266" t="s">
        <v>233</v>
      </c>
      <c r="Z252" s="266" t="s">
        <v>208</v>
      </c>
      <c r="AA252" s="266" t="s">
        <v>199</v>
      </c>
      <c r="AB252" s="266" t="s">
        <v>199</v>
      </c>
      <c r="AC252" s="268" t="s">
        <v>845</v>
      </c>
      <c r="AD252" s="266" t="s">
        <v>249</v>
      </c>
      <c r="AE252" s="266" t="s">
        <v>199</v>
      </c>
      <c r="AF252" s="266" t="s">
        <v>199</v>
      </c>
      <c r="AG252" s="266" t="s">
        <v>199</v>
      </c>
      <c r="AH252" s="266" t="s">
        <v>199</v>
      </c>
      <c r="AI252" s="266" t="s">
        <v>199</v>
      </c>
      <c r="AJ252" s="266" t="s">
        <v>199</v>
      </c>
      <c r="AK252" s="272" t="s">
        <v>262</v>
      </c>
    </row>
    <row r="253" spans="2:37" s="263" customFormat="1" ht="171" x14ac:dyDescent="0.2">
      <c r="B253" s="266" t="s">
        <v>455</v>
      </c>
      <c r="C253" s="267" t="s">
        <v>873</v>
      </c>
      <c r="D253" s="266" t="s">
        <v>874</v>
      </c>
      <c r="E253" s="266" t="s">
        <v>876</v>
      </c>
      <c r="F253" s="266" t="s">
        <v>2075</v>
      </c>
      <c r="G253" s="266" t="s">
        <v>2021</v>
      </c>
      <c r="H253" s="266" t="s">
        <v>765</v>
      </c>
      <c r="I253" s="266" t="s">
        <v>877</v>
      </c>
      <c r="J253" s="266" t="s">
        <v>878</v>
      </c>
      <c r="K253" s="266" t="s">
        <v>199</v>
      </c>
      <c r="L253" s="266" t="s">
        <v>199</v>
      </c>
      <c r="M253" s="266" t="s">
        <v>892</v>
      </c>
      <c r="N253" s="266" t="s">
        <v>893</v>
      </c>
      <c r="O253" s="272" t="s">
        <v>894</v>
      </c>
      <c r="P253" s="266" t="s">
        <v>218</v>
      </c>
      <c r="Q253" s="266"/>
      <c r="R253" s="266" t="s">
        <v>220</v>
      </c>
      <c r="S253" s="269">
        <v>45292</v>
      </c>
      <c r="T253" s="269">
        <v>45641</v>
      </c>
      <c r="U253" s="269" t="s">
        <v>519</v>
      </c>
      <c r="V253" s="282">
        <v>39448724</v>
      </c>
      <c r="W253" s="280">
        <v>264</v>
      </c>
      <c r="X253" s="266" t="s">
        <v>356</v>
      </c>
      <c r="Y253" s="266" t="s">
        <v>896</v>
      </c>
      <c r="Z253" s="266" t="s">
        <v>199</v>
      </c>
      <c r="AA253" s="266" t="s">
        <v>199</v>
      </c>
      <c r="AB253" s="266" t="s">
        <v>199</v>
      </c>
      <c r="AC253" s="266" t="s">
        <v>209</v>
      </c>
      <c r="AD253" s="266" t="s">
        <v>249</v>
      </c>
      <c r="AE253" s="266" t="s">
        <v>199</v>
      </c>
      <c r="AF253" s="266" t="s">
        <v>199</v>
      </c>
      <c r="AG253" s="266" t="s">
        <v>199</v>
      </c>
      <c r="AH253" s="266" t="s">
        <v>199</v>
      </c>
      <c r="AI253" s="266" t="s">
        <v>199</v>
      </c>
      <c r="AJ253" s="266" t="s">
        <v>199</v>
      </c>
      <c r="AK253" s="266" t="s">
        <v>235</v>
      </c>
    </row>
    <row r="254" spans="2:37" s="263" customFormat="1" ht="171" x14ac:dyDescent="0.2">
      <c r="B254" s="266" t="s">
        <v>523</v>
      </c>
      <c r="C254" s="267" t="s">
        <v>524</v>
      </c>
      <c r="D254" s="266" t="s">
        <v>525</v>
      </c>
      <c r="E254" s="266" t="s">
        <v>527</v>
      </c>
      <c r="F254" s="266" t="s">
        <v>2072</v>
      </c>
      <c r="G254" s="266" t="s">
        <v>1985</v>
      </c>
      <c r="H254" s="266" t="s">
        <v>282</v>
      </c>
      <c r="I254" s="266" t="s">
        <v>199</v>
      </c>
      <c r="J254" s="266" t="s">
        <v>199</v>
      </c>
      <c r="K254" s="266" t="s">
        <v>199</v>
      </c>
      <c r="L254" s="266" t="s">
        <v>199</v>
      </c>
      <c r="M254" s="266" t="s">
        <v>537</v>
      </c>
      <c r="N254" s="266" t="s">
        <v>538</v>
      </c>
      <c r="O254" s="272" t="s">
        <v>539</v>
      </c>
      <c r="P254" s="266" t="s">
        <v>531</v>
      </c>
      <c r="Q254" s="266" t="s">
        <v>532</v>
      </c>
      <c r="R254" s="266" t="s">
        <v>0</v>
      </c>
      <c r="S254" s="269">
        <v>45413</v>
      </c>
      <c r="T254" s="269">
        <v>45641</v>
      </c>
      <c r="U254" s="269" t="s">
        <v>519</v>
      </c>
      <c r="V254" s="271">
        <v>0</v>
      </c>
      <c r="W254" s="272" t="s">
        <v>206</v>
      </c>
      <c r="X254" s="266" t="s">
        <v>402</v>
      </c>
      <c r="Y254" s="266" t="s">
        <v>534</v>
      </c>
      <c r="Z254" s="266" t="s">
        <v>199</v>
      </c>
      <c r="AA254" s="266" t="s">
        <v>199</v>
      </c>
      <c r="AB254" s="266" t="s">
        <v>199</v>
      </c>
      <c r="AC254" s="266" t="s">
        <v>366</v>
      </c>
      <c r="AD254" s="266" t="s">
        <v>199</v>
      </c>
      <c r="AE254" s="266" t="s">
        <v>199</v>
      </c>
      <c r="AF254" s="266" t="s">
        <v>199</v>
      </c>
      <c r="AG254" s="266" t="s">
        <v>199</v>
      </c>
      <c r="AH254" s="266" t="s">
        <v>199</v>
      </c>
      <c r="AI254" s="266" t="s">
        <v>404</v>
      </c>
      <c r="AJ254" s="266" t="s">
        <v>535</v>
      </c>
      <c r="AK254" s="266" t="s">
        <v>536</v>
      </c>
    </row>
    <row r="255" spans="2:37" s="263" customFormat="1" ht="171" x14ac:dyDescent="0.2">
      <c r="B255" s="266" t="s">
        <v>455</v>
      </c>
      <c r="C255" s="267" t="s">
        <v>873</v>
      </c>
      <c r="D255" s="266" t="s">
        <v>1053</v>
      </c>
      <c r="E255" s="266" t="s">
        <v>1055</v>
      </c>
      <c r="F255" s="266" t="s">
        <v>2081</v>
      </c>
      <c r="G255" s="266" t="s">
        <v>2029</v>
      </c>
      <c r="H255" s="266" t="s">
        <v>765</v>
      </c>
      <c r="I255" s="266" t="s">
        <v>877</v>
      </c>
      <c r="J255" s="266" t="s">
        <v>878</v>
      </c>
      <c r="K255" s="266" t="s">
        <v>199</v>
      </c>
      <c r="L255" s="266" t="s">
        <v>199</v>
      </c>
      <c r="M255" s="266" t="s">
        <v>1069</v>
      </c>
      <c r="N255" s="266" t="s">
        <v>1070</v>
      </c>
      <c r="O255" s="272" t="s">
        <v>1071</v>
      </c>
      <c r="P255" s="266" t="s">
        <v>2131</v>
      </c>
      <c r="Q255" s="266"/>
      <c r="R255" s="266" t="s">
        <v>220</v>
      </c>
      <c r="S255" s="269">
        <v>45536</v>
      </c>
      <c r="T255" s="269">
        <v>45641</v>
      </c>
      <c r="U255" s="269" t="s">
        <v>282</v>
      </c>
      <c r="V255" s="282">
        <v>299216497</v>
      </c>
      <c r="W255" s="280" t="s">
        <v>1072</v>
      </c>
      <c r="X255" s="266" t="s">
        <v>356</v>
      </c>
      <c r="Y255" s="266" t="s">
        <v>199</v>
      </c>
      <c r="Z255" s="266" t="s">
        <v>199</v>
      </c>
      <c r="AA255" s="266" t="s">
        <v>199</v>
      </c>
      <c r="AB255" s="266" t="s">
        <v>199</v>
      </c>
      <c r="AC255" s="266" t="s">
        <v>209</v>
      </c>
      <c r="AD255" s="266" t="s">
        <v>249</v>
      </c>
      <c r="AE255" s="266" t="s">
        <v>199</v>
      </c>
      <c r="AF255" s="266" t="s">
        <v>199</v>
      </c>
      <c r="AG255" s="266" t="s">
        <v>199</v>
      </c>
      <c r="AH255" s="266" t="s">
        <v>199</v>
      </c>
      <c r="AI255" s="266" t="s">
        <v>199</v>
      </c>
      <c r="AJ255" s="266" t="s">
        <v>199</v>
      </c>
      <c r="AK255" s="266" t="s">
        <v>235</v>
      </c>
    </row>
    <row r="256" spans="2:37" s="263" customFormat="1" ht="171" x14ac:dyDescent="0.2">
      <c r="B256" s="266" t="s">
        <v>455</v>
      </c>
      <c r="C256" s="267" t="s">
        <v>873</v>
      </c>
      <c r="D256" s="266" t="s">
        <v>1053</v>
      </c>
      <c r="E256" s="266" t="s">
        <v>1073</v>
      </c>
      <c r="F256" s="266" t="s">
        <v>2082</v>
      </c>
      <c r="G256" s="266" t="s">
        <v>2030</v>
      </c>
      <c r="H256" s="266" t="s">
        <v>765</v>
      </c>
      <c r="I256" s="266" t="s">
        <v>877</v>
      </c>
      <c r="J256" s="266" t="s">
        <v>878</v>
      </c>
      <c r="K256" s="266" t="s">
        <v>199</v>
      </c>
      <c r="L256" s="266" t="s">
        <v>199</v>
      </c>
      <c r="M256" s="266" t="s">
        <v>1081</v>
      </c>
      <c r="N256" s="266" t="s">
        <v>1949</v>
      </c>
      <c r="O256" s="272" t="s">
        <v>1083</v>
      </c>
      <c r="P256" s="266" t="s">
        <v>2107</v>
      </c>
      <c r="Q256" s="266"/>
      <c r="R256" s="266" t="s">
        <v>220</v>
      </c>
      <c r="S256" s="269">
        <v>45536</v>
      </c>
      <c r="T256" s="269">
        <v>45626</v>
      </c>
      <c r="U256" s="269" t="s">
        <v>282</v>
      </c>
      <c r="V256" s="282">
        <v>299216497</v>
      </c>
      <c r="W256" s="280" t="s">
        <v>1072</v>
      </c>
      <c r="X256" s="266" t="s">
        <v>356</v>
      </c>
      <c r="Y256" s="266" t="s">
        <v>199</v>
      </c>
      <c r="Z256" s="266" t="s">
        <v>199</v>
      </c>
      <c r="AA256" s="266" t="s">
        <v>199</v>
      </c>
      <c r="AB256" s="266" t="s">
        <v>199</v>
      </c>
      <c r="AC256" s="266" t="s">
        <v>358</v>
      </c>
      <c r="AD256" s="266" t="s">
        <v>249</v>
      </c>
      <c r="AE256" s="266" t="s">
        <v>199</v>
      </c>
      <c r="AF256" s="266" t="s">
        <v>199</v>
      </c>
      <c r="AG256" s="266" t="s">
        <v>199</v>
      </c>
      <c r="AH256" s="266" t="s">
        <v>199</v>
      </c>
      <c r="AI256" s="266" t="s">
        <v>199</v>
      </c>
      <c r="AJ256" s="266" t="s">
        <v>199</v>
      </c>
      <c r="AK256" s="266" t="s">
        <v>235</v>
      </c>
    </row>
    <row r="257" spans="2:37" s="263" customFormat="1" ht="142.5" x14ac:dyDescent="0.2">
      <c r="B257" s="266" t="s">
        <v>455</v>
      </c>
      <c r="C257" s="267" t="s">
        <v>873</v>
      </c>
      <c r="D257" s="266" t="s">
        <v>1253</v>
      </c>
      <c r="E257" s="266" t="s">
        <v>1275</v>
      </c>
      <c r="F257" s="287" t="s">
        <v>2087</v>
      </c>
      <c r="G257" s="266" t="s">
        <v>2040</v>
      </c>
      <c r="H257" s="266" t="s">
        <v>1197</v>
      </c>
      <c r="I257" s="266" t="s">
        <v>877</v>
      </c>
      <c r="J257" s="266" t="s">
        <v>199</v>
      </c>
      <c r="K257" s="266" t="s">
        <v>199</v>
      </c>
      <c r="L257" s="266" t="s">
        <v>199</v>
      </c>
      <c r="M257" s="266" t="s">
        <v>1304</v>
      </c>
      <c r="N257" s="266" t="s">
        <v>1305</v>
      </c>
      <c r="O257" s="268" t="s">
        <v>1306</v>
      </c>
      <c r="P257" s="266" t="s">
        <v>817</v>
      </c>
      <c r="Q257" s="266" t="s">
        <v>1279</v>
      </c>
      <c r="R257" s="277" t="s">
        <v>99</v>
      </c>
      <c r="S257" s="269">
        <v>45352</v>
      </c>
      <c r="T257" s="269">
        <v>45397</v>
      </c>
      <c r="U257" s="257" t="s">
        <v>519</v>
      </c>
      <c r="V257" s="115">
        <f>(4*20*1.5)*(10000000/30/8)</f>
        <v>5000000</v>
      </c>
      <c r="W257" s="266">
        <v>189</v>
      </c>
      <c r="X257" s="266" t="s">
        <v>1280</v>
      </c>
      <c r="Y257" s="266" t="s">
        <v>1297</v>
      </c>
      <c r="Z257" s="266" t="s">
        <v>356</v>
      </c>
      <c r="AA257" s="277" t="s">
        <v>199</v>
      </c>
      <c r="AB257" s="277" t="s">
        <v>199</v>
      </c>
      <c r="AC257" s="266" t="s">
        <v>209</v>
      </c>
      <c r="AD257" s="266" t="s">
        <v>249</v>
      </c>
      <c r="AE257" s="266" t="s">
        <v>199</v>
      </c>
      <c r="AF257" s="266" t="s">
        <v>199</v>
      </c>
      <c r="AG257" s="266" t="s">
        <v>199</v>
      </c>
      <c r="AH257" s="266" t="s">
        <v>199</v>
      </c>
      <c r="AI257" s="266" t="s">
        <v>199</v>
      </c>
      <c r="AJ257" s="266" t="s">
        <v>199</v>
      </c>
      <c r="AK257" s="266" t="s">
        <v>199</v>
      </c>
    </row>
    <row r="258" spans="2:37" s="263" customFormat="1" ht="171" x14ac:dyDescent="0.2">
      <c r="B258" s="266" t="s">
        <v>455</v>
      </c>
      <c r="C258" s="267" t="s">
        <v>873</v>
      </c>
      <c r="D258" s="266" t="s">
        <v>874</v>
      </c>
      <c r="E258" s="266" t="s">
        <v>999</v>
      </c>
      <c r="F258" s="266" t="s">
        <v>874</v>
      </c>
      <c r="G258" s="266" t="s">
        <v>2026</v>
      </c>
      <c r="H258" s="266" t="s">
        <v>765</v>
      </c>
      <c r="I258" s="266" t="s">
        <v>877</v>
      </c>
      <c r="J258" s="266" t="s">
        <v>878</v>
      </c>
      <c r="K258" s="266" t="s">
        <v>199</v>
      </c>
      <c r="L258" s="266" t="s">
        <v>199</v>
      </c>
      <c r="M258" s="266" t="s">
        <v>1004</v>
      </c>
      <c r="N258" s="266" t="s">
        <v>1005</v>
      </c>
      <c r="O258" s="272" t="s">
        <v>1006</v>
      </c>
      <c r="P258" s="266" t="s">
        <v>2119</v>
      </c>
      <c r="Q258" s="266" t="s">
        <v>1007</v>
      </c>
      <c r="R258" s="266" t="s">
        <v>99</v>
      </c>
      <c r="S258" s="269">
        <v>45323</v>
      </c>
      <c r="T258" s="269">
        <v>45442</v>
      </c>
      <c r="U258" s="269" t="s">
        <v>519</v>
      </c>
      <c r="V258" s="115">
        <f>(0.5*20*5)*(4687696/30/8)</f>
        <v>976603.33333333326</v>
      </c>
      <c r="W258" s="266">
        <v>186</v>
      </c>
      <c r="X258" s="266" t="s">
        <v>425</v>
      </c>
      <c r="Y258" s="266" t="s">
        <v>199</v>
      </c>
      <c r="Z258" s="266" t="s">
        <v>199</v>
      </c>
      <c r="AA258" s="266" t="s">
        <v>199</v>
      </c>
      <c r="AB258" s="266" t="s">
        <v>199</v>
      </c>
      <c r="AC258" s="266" t="s">
        <v>358</v>
      </c>
      <c r="AD258" s="266" t="s">
        <v>492</v>
      </c>
      <c r="AE258" s="266" t="s">
        <v>249</v>
      </c>
      <c r="AF258" s="266" t="s">
        <v>199</v>
      </c>
      <c r="AG258" s="266" t="s">
        <v>199</v>
      </c>
      <c r="AH258" s="266" t="s">
        <v>199</v>
      </c>
      <c r="AI258" s="266" t="s">
        <v>199</v>
      </c>
      <c r="AJ258" s="266" t="s">
        <v>199</v>
      </c>
      <c r="AK258" s="266" t="s">
        <v>666</v>
      </c>
    </row>
    <row r="259" spans="2:37" s="263" customFormat="1" ht="142.5" x14ac:dyDescent="0.2">
      <c r="B259" s="266" t="s">
        <v>455</v>
      </c>
      <c r="C259" s="267" t="s">
        <v>873</v>
      </c>
      <c r="D259" s="266" t="s">
        <v>1253</v>
      </c>
      <c r="E259" s="266" t="s">
        <v>1338</v>
      </c>
      <c r="F259" s="287" t="s">
        <v>2087</v>
      </c>
      <c r="G259" s="266" t="s">
        <v>2044</v>
      </c>
      <c r="H259" s="266" t="s">
        <v>1197</v>
      </c>
      <c r="I259" s="266" t="s">
        <v>877</v>
      </c>
      <c r="J259" s="266" t="s">
        <v>199</v>
      </c>
      <c r="K259" s="266" t="s">
        <v>199</v>
      </c>
      <c r="L259" s="266" t="s">
        <v>199</v>
      </c>
      <c r="M259" s="266" t="s">
        <v>1351</v>
      </c>
      <c r="N259" s="266" t="s">
        <v>1352</v>
      </c>
      <c r="O259" s="268" t="s">
        <v>1353</v>
      </c>
      <c r="P259" s="266" t="s">
        <v>817</v>
      </c>
      <c r="Q259" s="266" t="s">
        <v>1279</v>
      </c>
      <c r="R259" s="277" t="s">
        <v>99</v>
      </c>
      <c r="S259" s="269">
        <v>45458</v>
      </c>
      <c r="T259" s="269">
        <v>45641</v>
      </c>
      <c r="U259" s="257" t="s">
        <v>519</v>
      </c>
      <c r="V259" s="115">
        <f>(3.2*20*1)*(10000000/30/8)</f>
        <v>2666666.6666666665</v>
      </c>
      <c r="W259" s="266">
        <v>189</v>
      </c>
      <c r="X259" s="266" t="s">
        <v>1280</v>
      </c>
      <c r="Y259" s="266" t="s">
        <v>356</v>
      </c>
      <c r="Z259" s="277" t="s">
        <v>199</v>
      </c>
      <c r="AA259" s="277" t="s">
        <v>199</v>
      </c>
      <c r="AB259" s="277" t="s">
        <v>199</v>
      </c>
      <c r="AC259" s="266" t="s">
        <v>492</v>
      </c>
      <c r="AD259" s="266" t="s">
        <v>249</v>
      </c>
      <c r="AE259" s="266" t="s">
        <v>199</v>
      </c>
      <c r="AF259" s="266" t="s">
        <v>199</v>
      </c>
      <c r="AG259" s="266" t="s">
        <v>199</v>
      </c>
      <c r="AH259" s="266" t="s">
        <v>199</v>
      </c>
      <c r="AI259" s="266" t="s">
        <v>199</v>
      </c>
      <c r="AJ259" s="266" t="s">
        <v>199</v>
      </c>
      <c r="AK259" s="266" t="s">
        <v>199</v>
      </c>
    </row>
    <row r="260" spans="2:37" s="263" customFormat="1" ht="327.75" x14ac:dyDescent="0.2">
      <c r="B260" s="266" t="s">
        <v>523</v>
      </c>
      <c r="C260" s="267" t="s">
        <v>524</v>
      </c>
      <c r="D260" s="266" t="s">
        <v>1490</v>
      </c>
      <c r="E260" s="266" t="s">
        <v>1492</v>
      </c>
      <c r="F260" s="266" t="s">
        <v>1490</v>
      </c>
      <c r="G260" s="266" t="s">
        <v>2050</v>
      </c>
      <c r="H260" s="266" t="s">
        <v>1493</v>
      </c>
      <c r="I260" s="266" t="s">
        <v>199</v>
      </c>
      <c r="J260" s="266" t="s">
        <v>199</v>
      </c>
      <c r="K260" s="266" t="s">
        <v>199</v>
      </c>
      <c r="L260" s="266" t="s">
        <v>199</v>
      </c>
      <c r="M260" s="266" t="s">
        <v>1494</v>
      </c>
      <c r="N260" s="266" t="s">
        <v>1495</v>
      </c>
      <c r="O260" s="272" t="s">
        <v>1496</v>
      </c>
      <c r="P260" s="266" t="s">
        <v>709</v>
      </c>
      <c r="Q260" s="266" t="s">
        <v>1497</v>
      </c>
      <c r="R260" s="266" t="s">
        <v>119</v>
      </c>
      <c r="S260" s="269">
        <v>45292</v>
      </c>
      <c r="T260" s="269">
        <v>45626</v>
      </c>
      <c r="U260" s="269" t="s">
        <v>282</v>
      </c>
      <c r="V260" s="275">
        <v>17504228492.799999</v>
      </c>
      <c r="W260" s="266" t="s">
        <v>2051</v>
      </c>
      <c r="X260" s="266" t="s">
        <v>402</v>
      </c>
      <c r="Y260" s="266" t="s">
        <v>199</v>
      </c>
      <c r="Z260" s="266" t="s">
        <v>199</v>
      </c>
      <c r="AA260" s="266" t="s">
        <v>199</v>
      </c>
      <c r="AB260" s="266" t="s">
        <v>199</v>
      </c>
      <c r="AC260" s="266" t="s">
        <v>366</v>
      </c>
      <c r="AD260" s="266" t="s">
        <v>249</v>
      </c>
      <c r="AE260" s="266" t="s">
        <v>199</v>
      </c>
      <c r="AF260" s="266" t="s">
        <v>199</v>
      </c>
      <c r="AG260" s="266" t="s">
        <v>199</v>
      </c>
      <c r="AH260" s="266" t="s">
        <v>199</v>
      </c>
      <c r="AI260" s="266" t="s">
        <v>404</v>
      </c>
      <c r="AJ260" s="266" t="s">
        <v>405</v>
      </c>
      <c r="AK260" s="266" t="s">
        <v>1498</v>
      </c>
    </row>
    <row r="261" spans="2:37" s="263" customFormat="1" ht="199.5" x14ac:dyDescent="0.2">
      <c r="B261" s="266" t="s">
        <v>455</v>
      </c>
      <c r="C261" s="267" t="s">
        <v>873</v>
      </c>
      <c r="D261" s="266" t="s">
        <v>1110</v>
      </c>
      <c r="E261" s="266" t="s">
        <v>1112</v>
      </c>
      <c r="F261" s="266" t="s">
        <v>1110</v>
      </c>
      <c r="G261" s="266" t="s">
        <v>2026</v>
      </c>
      <c r="H261" s="266" t="s">
        <v>765</v>
      </c>
      <c r="I261" s="266" t="s">
        <v>877</v>
      </c>
      <c r="J261" s="266" t="s">
        <v>878</v>
      </c>
      <c r="K261" s="266" t="s">
        <v>199</v>
      </c>
      <c r="L261" s="266" t="s">
        <v>199</v>
      </c>
      <c r="M261" s="266" t="s">
        <v>1116</v>
      </c>
      <c r="N261" s="266" t="s">
        <v>1117</v>
      </c>
      <c r="O261" s="272" t="s">
        <v>1118</v>
      </c>
      <c r="P261" s="266" t="s">
        <v>679</v>
      </c>
      <c r="Q261" s="266" t="s">
        <v>1119</v>
      </c>
      <c r="R261" s="266" t="s">
        <v>99</v>
      </c>
      <c r="S261" s="269">
        <v>45292</v>
      </c>
      <c r="T261" s="269">
        <v>45641</v>
      </c>
      <c r="U261" s="269" t="s">
        <v>99</v>
      </c>
      <c r="V261" s="115">
        <v>0</v>
      </c>
      <c r="W261" s="272" t="s">
        <v>206</v>
      </c>
      <c r="X261" s="266" t="s">
        <v>356</v>
      </c>
      <c r="Y261" s="266" t="s">
        <v>199</v>
      </c>
      <c r="Z261" s="266" t="s">
        <v>199</v>
      </c>
      <c r="AA261" s="266" t="s">
        <v>199</v>
      </c>
      <c r="AB261" s="266" t="s">
        <v>199</v>
      </c>
      <c r="AC261" s="266" t="s">
        <v>358</v>
      </c>
      <c r="AD261" s="266" t="s">
        <v>492</v>
      </c>
      <c r="AE261" s="266" t="s">
        <v>199</v>
      </c>
      <c r="AF261" s="266" t="s">
        <v>199</v>
      </c>
      <c r="AG261" s="266" t="s">
        <v>199</v>
      </c>
      <c r="AH261" s="266" t="s">
        <v>199</v>
      </c>
      <c r="AI261" s="266" t="s">
        <v>199</v>
      </c>
      <c r="AJ261" s="266" t="s">
        <v>199</v>
      </c>
      <c r="AK261" s="266" t="s">
        <v>666</v>
      </c>
    </row>
    <row r="262" spans="2:37" s="263" customFormat="1" ht="270.75" x14ac:dyDescent="0.2">
      <c r="B262" s="266" t="s">
        <v>193</v>
      </c>
      <c r="C262" s="267" t="s">
        <v>1668</v>
      </c>
      <c r="D262" s="266" t="s">
        <v>251</v>
      </c>
      <c r="E262" s="266" t="s">
        <v>253</v>
      </c>
      <c r="F262" s="266" t="s">
        <v>1960</v>
      </c>
      <c r="G262" s="266" t="s">
        <v>1961</v>
      </c>
      <c r="H262" s="266" t="s">
        <v>198</v>
      </c>
      <c r="I262" s="266" t="s">
        <v>254</v>
      </c>
      <c r="J262" s="266" t="s">
        <v>255</v>
      </c>
      <c r="K262" s="266" t="s">
        <v>199</v>
      </c>
      <c r="L262" s="266" t="s">
        <v>199</v>
      </c>
      <c r="M262" s="266" t="s">
        <v>1960</v>
      </c>
      <c r="N262" s="266" t="s">
        <v>1960</v>
      </c>
      <c r="O262" s="272" t="s">
        <v>1964</v>
      </c>
      <c r="P262" s="266" t="s">
        <v>1965</v>
      </c>
      <c r="Q262" s="266" t="s">
        <v>199</v>
      </c>
      <c r="R262" s="272" t="s">
        <v>72</v>
      </c>
      <c r="S262" s="269">
        <v>45292</v>
      </c>
      <c r="T262" s="269">
        <v>45657</v>
      </c>
      <c r="U262" s="272" t="s">
        <v>72</v>
      </c>
      <c r="V262" s="275">
        <v>579768544.31999969</v>
      </c>
      <c r="W262" s="272"/>
      <c r="X262" s="266" t="s">
        <v>246</v>
      </c>
      <c r="Y262" s="266" t="s">
        <v>199</v>
      </c>
      <c r="Z262" s="266" t="s">
        <v>199</v>
      </c>
      <c r="AA262" s="266" t="s">
        <v>199</v>
      </c>
      <c r="AB262" s="266" t="s">
        <v>199</v>
      </c>
      <c r="AC262" s="266" t="s">
        <v>209</v>
      </c>
      <c r="AD262" s="266" t="s">
        <v>249</v>
      </c>
      <c r="AE262" s="266" t="s">
        <v>199</v>
      </c>
      <c r="AF262" s="266" t="s">
        <v>199</v>
      </c>
      <c r="AG262" s="266" t="s">
        <v>199</v>
      </c>
      <c r="AH262" s="266" t="s">
        <v>199</v>
      </c>
      <c r="AI262" s="266" t="s">
        <v>199</v>
      </c>
      <c r="AJ262" s="266" t="s">
        <v>199</v>
      </c>
      <c r="AK262" s="272" t="s">
        <v>262</v>
      </c>
    </row>
    <row r="263" spans="2:37" s="263" customFormat="1" ht="270.75" x14ac:dyDescent="0.2">
      <c r="B263" s="268" t="s">
        <v>193</v>
      </c>
      <c r="C263" s="267" t="s">
        <v>1668</v>
      </c>
      <c r="D263" s="268" t="s">
        <v>390</v>
      </c>
      <c r="E263" s="268" t="s">
        <v>442</v>
      </c>
      <c r="F263" s="268" t="s">
        <v>1976</v>
      </c>
      <c r="G263" s="268" t="s">
        <v>1978</v>
      </c>
      <c r="H263" s="268" t="s">
        <v>393</v>
      </c>
      <c r="I263" s="268" t="s">
        <v>394</v>
      </c>
      <c r="J263" s="268" t="s">
        <v>255</v>
      </c>
      <c r="K263" s="268" t="s">
        <v>199</v>
      </c>
      <c r="L263" s="268" t="s">
        <v>199</v>
      </c>
      <c r="M263" s="283" t="s">
        <v>1975</v>
      </c>
      <c r="N263" s="266" t="s">
        <v>1976</v>
      </c>
      <c r="O263" s="272" t="s">
        <v>1977</v>
      </c>
      <c r="P263" s="268" t="s">
        <v>349</v>
      </c>
      <c r="Q263" s="266"/>
      <c r="R263" s="268" t="s">
        <v>84</v>
      </c>
      <c r="S263" s="270">
        <v>45292</v>
      </c>
      <c r="T263" s="270">
        <v>45657</v>
      </c>
      <c r="U263" s="268" t="s">
        <v>400</v>
      </c>
      <c r="V263" s="275">
        <v>84000109558.499664</v>
      </c>
      <c r="W263" s="272"/>
      <c r="X263" s="266" t="s">
        <v>246</v>
      </c>
      <c r="Y263" s="268" t="s">
        <v>199</v>
      </c>
      <c r="Z263" s="268" t="s">
        <v>199</v>
      </c>
      <c r="AA263" s="268" t="s">
        <v>199</v>
      </c>
      <c r="AB263" s="268" t="s">
        <v>199</v>
      </c>
      <c r="AC263" s="266" t="s">
        <v>209</v>
      </c>
      <c r="AD263" s="266" t="s">
        <v>249</v>
      </c>
      <c r="AE263" s="266" t="s">
        <v>199</v>
      </c>
      <c r="AF263" s="266" t="s">
        <v>199</v>
      </c>
      <c r="AG263" s="266" t="s">
        <v>199</v>
      </c>
      <c r="AH263" s="266" t="s">
        <v>199</v>
      </c>
      <c r="AI263" s="266" t="s">
        <v>199</v>
      </c>
      <c r="AJ263" s="266" t="s">
        <v>199</v>
      </c>
      <c r="AK263" s="272" t="s">
        <v>262</v>
      </c>
    </row>
    <row r="264" spans="2:37" s="263" customFormat="1" ht="171" x14ac:dyDescent="0.2">
      <c r="B264" s="266" t="s">
        <v>523</v>
      </c>
      <c r="C264" s="267" t="s">
        <v>524</v>
      </c>
      <c r="D264" s="266" t="s">
        <v>685</v>
      </c>
      <c r="E264" s="266" t="s">
        <v>687</v>
      </c>
      <c r="F264" s="266" t="s">
        <v>685</v>
      </c>
      <c r="G264" s="266" t="s">
        <v>1996</v>
      </c>
      <c r="H264" s="266" t="s">
        <v>282</v>
      </c>
      <c r="I264" s="266" t="s">
        <v>199</v>
      </c>
      <c r="J264" s="266" t="s">
        <v>199</v>
      </c>
      <c r="K264" s="266" t="s">
        <v>199</v>
      </c>
      <c r="L264" s="266" t="s">
        <v>199</v>
      </c>
      <c r="M264" s="266" t="s">
        <v>688</v>
      </c>
      <c r="N264" s="266" t="s">
        <v>689</v>
      </c>
      <c r="O264" s="272" t="s">
        <v>690</v>
      </c>
      <c r="P264" s="266" t="s">
        <v>531</v>
      </c>
      <c r="Q264" s="266" t="s">
        <v>532</v>
      </c>
      <c r="R264" s="266" t="s">
        <v>0</v>
      </c>
      <c r="S264" s="269">
        <v>45292</v>
      </c>
      <c r="T264" s="269">
        <v>45473</v>
      </c>
      <c r="U264" s="269" t="s">
        <v>199</v>
      </c>
      <c r="V264" s="271">
        <v>0</v>
      </c>
      <c r="W264" s="272" t="s">
        <v>206</v>
      </c>
      <c r="X264" s="266" t="s">
        <v>534</v>
      </c>
      <c r="Y264" s="266" t="s">
        <v>403</v>
      </c>
      <c r="Z264" s="266" t="s">
        <v>199</v>
      </c>
      <c r="AA264" s="266" t="s">
        <v>199</v>
      </c>
      <c r="AB264" s="266" t="s">
        <v>199</v>
      </c>
      <c r="AC264" s="266" t="s">
        <v>366</v>
      </c>
      <c r="AD264" s="266" t="s">
        <v>199</v>
      </c>
      <c r="AE264" s="266" t="s">
        <v>199</v>
      </c>
      <c r="AF264" s="266" t="s">
        <v>199</v>
      </c>
      <c r="AG264" s="266" t="s">
        <v>199</v>
      </c>
      <c r="AH264" s="266" t="s">
        <v>199</v>
      </c>
      <c r="AI264" s="266" t="s">
        <v>367</v>
      </c>
      <c r="AJ264" s="266" t="s">
        <v>368</v>
      </c>
      <c r="AK264" s="266" t="s">
        <v>536</v>
      </c>
    </row>
    <row r="265" spans="2:37" s="263" customFormat="1" ht="171" x14ac:dyDescent="0.2">
      <c r="B265" s="266" t="s">
        <v>523</v>
      </c>
      <c r="C265" s="267" t="s">
        <v>524</v>
      </c>
      <c r="D265" s="266" t="s">
        <v>685</v>
      </c>
      <c r="E265" s="266" t="s">
        <v>687</v>
      </c>
      <c r="F265" s="266" t="s">
        <v>685</v>
      </c>
      <c r="G265" s="266" t="s">
        <v>1996</v>
      </c>
      <c r="H265" s="266" t="s">
        <v>282</v>
      </c>
      <c r="I265" s="266" t="s">
        <v>199</v>
      </c>
      <c r="J265" s="266" t="s">
        <v>199</v>
      </c>
      <c r="K265" s="266" t="s">
        <v>199</v>
      </c>
      <c r="L265" s="266" t="s">
        <v>199</v>
      </c>
      <c r="M265" s="266" t="s">
        <v>691</v>
      </c>
      <c r="N265" s="266" t="s">
        <v>692</v>
      </c>
      <c r="O265" s="272" t="s">
        <v>690</v>
      </c>
      <c r="P265" s="266" t="s">
        <v>531</v>
      </c>
      <c r="Q265" s="266" t="s">
        <v>532</v>
      </c>
      <c r="R265" s="266" t="s">
        <v>0</v>
      </c>
      <c r="S265" s="269">
        <v>45474</v>
      </c>
      <c r="T265" s="269">
        <v>45641</v>
      </c>
      <c r="U265" s="269" t="s">
        <v>199</v>
      </c>
      <c r="V265" s="271">
        <v>0</v>
      </c>
      <c r="W265" s="272" t="s">
        <v>206</v>
      </c>
      <c r="X265" s="266" t="s">
        <v>534</v>
      </c>
      <c r="Y265" s="266" t="s">
        <v>403</v>
      </c>
      <c r="Z265" s="266" t="s">
        <v>199</v>
      </c>
      <c r="AA265" s="266" t="s">
        <v>199</v>
      </c>
      <c r="AB265" s="266" t="s">
        <v>199</v>
      </c>
      <c r="AC265" s="266" t="s">
        <v>366</v>
      </c>
      <c r="AD265" s="266" t="s">
        <v>199</v>
      </c>
      <c r="AE265" s="266" t="s">
        <v>199</v>
      </c>
      <c r="AF265" s="266" t="s">
        <v>199</v>
      </c>
      <c r="AG265" s="266" t="s">
        <v>199</v>
      </c>
      <c r="AH265" s="266" t="s">
        <v>199</v>
      </c>
      <c r="AI265" s="266" t="s">
        <v>367</v>
      </c>
      <c r="AJ265" s="266" t="s">
        <v>368</v>
      </c>
      <c r="AK265" s="266" t="s">
        <v>536</v>
      </c>
    </row>
    <row r="266" spans="2:37" s="263" customFormat="1" ht="142.5" x14ac:dyDescent="0.2">
      <c r="B266" s="266" t="s">
        <v>455</v>
      </c>
      <c r="C266" s="267" t="s">
        <v>873</v>
      </c>
      <c r="D266" s="266" t="s">
        <v>1253</v>
      </c>
      <c r="E266" s="266" t="s">
        <v>1354</v>
      </c>
      <c r="F266" s="287" t="s">
        <v>2087</v>
      </c>
      <c r="G266" s="266" t="s">
        <v>2000</v>
      </c>
      <c r="H266" s="266" t="s">
        <v>1197</v>
      </c>
      <c r="I266" s="266" t="s">
        <v>877</v>
      </c>
      <c r="J266" s="266" t="s">
        <v>199</v>
      </c>
      <c r="K266" s="266" t="s">
        <v>199</v>
      </c>
      <c r="L266" s="266" t="s">
        <v>199</v>
      </c>
      <c r="M266" s="266" t="s">
        <v>1364</v>
      </c>
      <c r="N266" s="266" t="s">
        <v>1365</v>
      </c>
      <c r="O266" s="268" t="s">
        <v>1366</v>
      </c>
      <c r="P266" s="266" t="s">
        <v>817</v>
      </c>
      <c r="Q266" s="266" t="s">
        <v>1279</v>
      </c>
      <c r="R266" s="277" t="s">
        <v>99</v>
      </c>
      <c r="S266" s="269">
        <v>45536</v>
      </c>
      <c r="T266" s="269">
        <v>45641</v>
      </c>
      <c r="U266" s="257" t="s">
        <v>519</v>
      </c>
      <c r="V266" s="115">
        <f>(5.6*20*1)*(10000000/30/8)</f>
        <v>4666666.666666666</v>
      </c>
      <c r="W266" s="266">
        <v>189</v>
      </c>
      <c r="X266" s="266" t="s">
        <v>1280</v>
      </c>
      <c r="Y266" s="266" t="s">
        <v>356</v>
      </c>
      <c r="Z266" s="277" t="s">
        <v>199</v>
      </c>
      <c r="AA266" s="277" t="s">
        <v>199</v>
      </c>
      <c r="AB266" s="277" t="s">
        <v>199</v>
      </c>
      <c r="AC266" s="266" t="s">
        <v>492</v>
      </c>
      <c r="AD266" s="266" t="s">
        <v>249</v>
      </c>
      <c r="AE266" s="266" t="s">
        <v>199</v>
      </c>
      <c r="AF266" s="266" t="s">
        <v>199</v>
      </c>
      <c r="AG266" s="266" t="s">
        <v>199</v>
      </c>
      <c r="AH266" s="266" t="s">
        <v>199</v>
      </c>
      <c r="AI266" s="266" t="s">
        <v>199</v>
      </c>
      <c r="AJ266" s="266" t="s">
        <v>199</v>
      </c>
      <c r="AK266" s="266" t="s">
        <v>199</v>
      </c>
    </row>
    <row r="267" spans="2:37" s="263" customFormat="1" ht="128.25" x14ac:dyDescent="0.2">
      <c r="B267" s="266" t="s">
        <v>193</v>
      </c>
      <c r="C267" s="267" t="s">
        <v>1678</v>
      </c>
      <c r="D267" s="266" t="s">
        <v>1446</v>
      </c>
      <c r="E267" s="266" t="s">
        <v>1458</v>
      </c>
      <c r="F267" s="266" t="s">
        <v>2089</v>
      </c>
      <c r="G267" s="266" t="s">
        <v>1990</v>
      </c>
      <c r="H267" s="266" t="s">
        <v>1197</v>
      </c>
      <c r="I267" s="266" t="s">
        <v>1449</v>
      </c>
      <c r="J267" s="266" t="s">
        <v>199</v>
      </c>
      <c r="K267" s="266" t="s">
        <v>199</v>
      </c>
      <c r="L267" s="266" t="s">
        <v>199</v>
      </c>
      <c r="M267" s="266" t="s">
        <v>1459</v>
      </c>
      <c r="N267" s="266" t="s">
        <v>1460</v>
      </c>
      <c r="O267" s="272" t="s">
        <v>1461</v>
      </c>
      <c r="P267" s="266" t="s">
        <v>1462</v>
      </c>
      <c r="Q267" s="266" t="s">
        <v>1463</v>
      </c>
      <c r="R267" s="277" t="s">
        <v>99</v>
      </c>
      <c r="S267" s="269">
        <v>45514</v>
      </c>
      <c r="T267" s="269">
        <v>45641</v>
      </c>
      <c r="U267" s="269" t="s">
        <v>519</v>
      </c>
      <c r="V267" s="291">
        <f>(4*20*4)*(10000000/30/8)</f>
        <v>13333333.333333332</v>
      </c>
      <c r="W267" s="266">
        <v>188</v>
      </c>
      <c r="X267" s="266" t="s">
        <v>207</v>
      </c>
      <c r="Y267" s="266" t="s">
        <v>465</v>
      </c>
      <c r="Z267" s="266" t="s">
        <v>199</v>
      </c>
      <c r="AA267" s="266" t="s">
        <v>199</v>
      </c>
      <c r="AB267" s="277" t="s">
        <v>199</v>
      </c>
      <c r="AC267" s="266" t="s">
        <v>419</v>
      </c>
      <c r="AD267" s="266" t="s">
        <v>492</v>
      </c>
      <c r="AE267" s="266" t="s">
        <v>249</v>
      </c>
      <c r="AF267" s="266" t="s">
        <v>199</v>
      </c>
      <c r="AG267" s="266" t="s">
        <v>199</v>
      </c>
      <c r="AH267" s="266" t="s">
        <v>199</v>
      </c>
      <c r="AI267" s="266" t="s">
        <v>199</v>
      </c>
      <c r="AJ267" s="266" t="s">
        <v>199</v>
      </c>
      <c r="AK267" s="266" t="s">
        <v>502</v>
      </c>
    </row>
    <row r="268" spans="2:37" s="263" customFormat="1" ht="213.75" x14ac:dyDescent="0.2">
      <c r="B268" s="266" t="s">
        <v>455</v>
      </c>
      <c r="C268" s="267" t="s">
        <v>873</v>
      </c>
      <c r="D268" s="266" t="s">
        <v>1110</v>
      </c>
      <c r="E268" s="266" t="s">
        <v>1120</v>
      </c>
      <c r="F268" s="266" t="s">
        <v>1110</v>
      </c>
      <c r="G268" s="266" t="s">
        <v>1990</v>
      </c>
      <c r="H268" s="266" t="s">
        <v>765</v>
      </c>
      <c r="I268" s="266" t="s">
        <v>877</v>
      </c>
      <c r="J268" s="266" t="s">
        <v>878</v>
      </c>
      <c r="K268" s="266" t="s">
        <v>199</v>
      </c>
      <c r="L268" s="266" t="s">
        <v>199</v>
      </c>
      <c r="M268" s="266" t="s">
        <v>1124</v>
      </c>
      <c r="N268" s="266" t="s">
        <v>2113</v>
      </c>
      <c r="O268" s="272" t="s">
        <v>1126</v>
      </c>
      <c r="P268" s="266" t="s">
        <v>2110</v>
      </c>
      <c r="Q268" s="266"/>
      <c r="R268" s="266" t="s">
        <v>220</v>
      </c>
      <c r="S268" s="269">
        <v>45474</v>
      </c>
      <c r="T268" s="269">
        <v>45641</v>
      </c>
      <c r="U268" s="269" t="s">
        <v>50</v>
      </c>
      <c r="V268" s="301">
        <v>2727623369</v>
      </c>
      <c r="W268" s="280" t="s">
        <v>1068</v>
      </c>
      <c r="X268" s="266" t="s">
        <v>356</v>
      </c>
      <c r="Y268" s="266" t="s">
        <v>199</v>
      </c>
      <c r="Z268" s="266" t="s">
        <v>199</v>
      </c>
      <c r="AA268" s="266" t="s">
        <v>199</v>
      </c>
      <c r="AB268" s="266" t="s">
        <v>199</v>
      </c>
      <c r="AC268" s="266" t="s">
        <v>209</v>
      </c>
      <c r="AD268" s="266" t="s">
        <v>249</v>
      </c>
      <c r="AE268" s="266" t="s">
        <v>199</v>
      </c>
      <c r="AF268" s="266" t="s">
        <v>199</v>
      </c>
      <c r="AG268" s="266" t="s">
        <v>199</v>
      </c>
      <c r="AH268" s="266" t="s">
        <v>199</v>
      </c>
      <c r="AI268" s="266" t="s">
        <v>199</v>
      </c>
      <c r="AJ268" s="266" t="s">
        <v>199</v>
      </c>
      <c r="AK268" s="266" t="s">
        <v>983</v>
      </c>
    </row>
    <row r="269" spans="2:37" s="263" customFormat="1" ht="171" x14ac:dyDescent="0.2">
      <c r="B269" s="266" t="s">
        <v>455</v>
      </c>
      <c r="C269" s="267" t="s">
        <v>873</v>
      </c>
      <c r="D269" s="266" t="s">
        <v>874</v>
      </c>
      <c r="E269" s="266" t="s">
        <v>999</v>
      </c>
      <c r="F269" s="266" t="s">
        <v>874</v>
      </c>
      <c r="G269" s="266" t="s">
        <v>1990</v>
      </c>
      <c r="H269" s="266" t="s">
        <v>765</v>
      </c>
      <c r="I269" s="266" t="s">
        <v>877</v>
      </c>
      <c r="J269" s="266" t="s">
        <v>878</v>
      </c>
      <c r="K269" s="266" t="s">
        <v>199</v>
      </c>
      <c r="L269" s="266" t="s">
        <v>199</v>
      </c>
      <c r="M269" s="266" t="s">
        <v>1012</v>
      </c>
      <c r="N269" s="266" t="s">
        <v>1013</v>
      </c>
      <c r="O269" s="272" t="s">
        <v>1014</v>
      </c>
      <c r="P269" s="266" t="s">
        <v>2131</v>
      </c>
      <c r="Q269" s="266"/>
      <c r="R269" s="266" t="s">
        <v>220</v>
      </c>
      <c r="S269" s="269">
        <v>45352</v>
      </c>
      <c r="T269" s="269">
        <v>45641</v>
      </c>
      <c r="U269" s="269" t="s">
        <v>519</v>
      </c>
      <c r="V269" s="282">
        <v>70345000</v>
      </c>
      <c r="W269" s="280">
        <v>306</v>
      </c>
      <c r="X269" s="266" t="s">
        <v>356</v>
      </c>
      <c r="Y269" s="266" t="s">
        <v>199</v>
      </c>
      <c r="Z269" s="266" t="s">
        <v>199</v>
      </c>
      <c r="AA269" s="266" t="s">
        <v>199</v>
      </c>
      <c r="AB269" s="266" t="s">
        <v>199</v>
      </c>
      <c r="AC269" s="266" t="s">
        <v>358</v>
      </c>
      <c r="AD269" s="266" t="s">
        <v>249</v>
      </c>
      <c r="AE269" s="266" t="s">
        <v>199</v>
      </c>
      <c r="AF269" s="266" t="s">
        <v>199</v>
      </c>
      <c r="AG269" s="266" t="s">
        <v>199</v>
      </c>
      <c r="AH269" s="266" t="s">
        <v>199</v>
      </c>
      <c r="AI269" s="266" t="s">
        <v>199</v>
      </c>
      <c r="AJ269" s="266" t="s">
        <v>199</v>
      </c>
      <c r="AK269" s="266" t="s">
        <v>235</v>
      </c>
    </row>
    <row r="270" spans="2:37" s="263" customFormat="1" ht="99.75" x14ac:dyDescent="0.2">
      <c r="B270" s="266" t="s">
        <v>455</v>
      </c>
      <c r="C270" s="267" t="s">
        <v>456</v>
      </c>
      <c r="D270" s="266" t="s">
        <v>457</v>
      </c>
      <c r="E270" s="266" t="s">
        <v>459</v>
      </c>
      <c r="F270" s="266" t="s">
        <v>2071</v>
      </c>
      <c r="G270" s="268" t="s">
        <v>1979</v>
      </c>
      <c r="H270" s="266" t="s">
        <v>460</v>
      </c>
      <c r="I270" s="266" t="s">
        <v>199</v>
      </c>
      <c r="J270" s="266" t="s">
        <v>199</v>
      </c>
      <c r="K270" s="266" t="s">
        <v>199</v>
      </c>
      <c r="L270" s="266" t="s">
        <v>199</v>
      </c>
      <c r="M270" s="266" t="s">
        <v>484</v>
      </c>
      <c r="N270" s="266" t="s">
        <v>485</v>
      </c>
      <c r="O270" s="272" t="s">
        <v>486</v>
      </c>
      <c r="P270" s="266" t="s">
        <v>2128</v>
      </c>
      <c r="Q270" s="266" t="s">
        <v>487</v>
      </c>
      <c r="R270" s="266" t="s">
        <v>133</v>
      </c>
      <c r="S270" s="269">
        <v>45611</v>
      </c>
      <c r="T270" s="269">
        <v>45641</v>
      </c>
      <c r="U270" s="269" t="s">
        <v>133</v>
      </c>
      <c r="V270" s="258">
        <v>0</v>
      </c>
      <c r="W270" s="258" t="s">
        <v>206</v>
      </c>
      <c r="X270" s="266" t="s">
        <v>465</v>
      </c>
      <c r="Y270" s="266" t="s">
        <v>208</v>
      </c>
      <c r="Z270" s="266" t="s">
        <v>425</v>
      </c>
      <c r="AA270" s="266" t="s">
        <v>199</v>
      </c>
      <c r="AB270" s="266" t="s">
        <v>199</v>
      </c>
      <c r="AC270" s="266" t="s">
        <v>209</v>
      </c>
      <c r="AD270" s="266" t="s">
        <v>199</v>
      </c>
      <c r="AE270" s="266" t="s">
        <v>199</v>
      </c>
      <c r="AF270" s="266" t="s">
        <v>199</v>
      </c>
      <c r="AG270" s="266" t="s">
        <v>199</v>
      </c>
      <c r="AH270" s="266" t="s">
        <v>199</v>
      </c>
      <c r="AI270" s="266" t="s">
        <v>199</v>
      </c>
      <c r="AJ270" s="266" t="s">
        <v>199</v>
      </c>
      <c r="AK270" s="266" t="s">
        <v>476</v>
      </c>
    </row>
    <row r="271" spans="2:37" s="263" customFormat="1" ht="142.5" x14ac:dyDescent="0.2">
      <c r="B271" s="266" t="s">
        <v>455</v>
      </c>
      <c r="C271" s="267" t="s">
        <v>873</v>
      </c>
      <c r="D271" s="266" t="s">
        <v>1253</v>
      </c>
      <c r="E271" s="266" t="s">
        <v>1275</v>
      </c>
      <c r="F271" s="287" t="s">
        <v>2087</v>
      </c>
      <c r="G271" s="266" t="s">
        <v>2000</v>
      </c>
      <c r="H271" s="266" t="s">
        <v>1197</v>
      </c>
      <c r="I271" s="266" t="s">
        <v>877</v>
      </c>
      <c r="J271" s="266" t="s">
        <v>199</v>
      </c>
      <c r="K271" s="266" t="s">
        <v>199</v>
      </c>
      <c r="L271" s="266" t="s">
        <v>199</v>
      </c>
      <c r="M271" s="266" t="s">
        <v>1307</v>
      </c>
      <c r="N271" s="266" t="s">
        <v>1308</v>
      </c>
      <c r="O271" s="268" t="s">
        <v>1309</v>
      </c>
      <c r="P271" s="266" t="s">
        <v>817</v>
      </c>
      <c r="Q271" s="266" t="s">
        <v>1279</v>
      </c>
      <c r="R271" s="277" t="s">
        <v>99</v>
      </c>
      <c r="S271" s="269">
        <v>45397</v>
      </c>
      <c r="T271" s="269">
        <v>45412</v>
      </c>
      <c r="U271" s="257" t="s">
        <v>519</v>
      </c>
      <c r="V271" s="115">
        <f>(2.3*20*0.5)*(10000000/30/8)</f>
        <v>958333.33333333326</v>
      </c>
      <c r="W271" s="266">
        <v>189</v>
      </c>
      <c r="X271" s="266" t="s">
        <v>1280</v>
      </c>
      <c r="Y271" s="266" t="s">
        <v>1297</v>
      </c>
      <c r="Z271" s="266" t="s">
        <v>356</v>
      </c>
      <c r="AA271" s="277" t="s">
        <v>199</v>
      </c>
      <c r="AB271" s="277" t="s">
        <v>199</v>
      </c>
      <c r="AC271" s="266" t="s">
        <v>209</v>
      </c>
      <c r="AD271" s="266" t="s">
        <v>249</v>
      </c>
      <c r="AE271" s="266" t="s">
        <v>199</v>
      </c>
      <c r="AF271" s="266" t="s">
        <v>199</v>
      </c>
      <c r="AG271" s="266" t="s">
        <v>199</v>
      </c>
      <c r="AH271" s="266" t="s">
        <v>199</v>
      </c>
      <c r="AI271" s="266" t="s">
        <v>199</v>
      </c>
      <c r="AJ271" s="266" t="s">
        <v>199</v>
      </c>
      <c r="AK271" s="266" t="s">
        <v>199</v>
      </c>
    </row>
    <row r="272" spans="2:37" s="263" customFormat="1" ht="142.5" x14ac:dyDescent="0.2">
      <c r="B272" s="266" t="s">
        <v>455</v>
      </c>
      <c r="C272" s="267" t="s">
        <v>873</v>
      </c>
      <c r="D272" s="266" t="s">
        <v>1253</v>
      </c>
      <c r="E272" s="266" t="s">
        <v>1275</v>
      </c>
      <c r="F272" s="287" t="s">
        <v>2087</v>
      </c>
      <c r="G272" s="266" t="s">
        <v>1980</v>
      </c>
      <c r="H272" s="266" t="s">
        <v>1197</v>
      </c>
      <c r="I272" s="266" t="s">
        <v>877</v>
      </c>
      <c r="J272" s="266" t="s">
        <v>199</v>
      </c>
      <c r="K272" s="266" t="s">
        <v>199</v>
      </c>
      <c r="L272" s="266" t="s">
        <v>199</v>
      </c>
      <c r="M272" s="266" t="s">
        <v>1298</v>
      </c>
      <c r="N272" s="266" t="s">
        <v>1299</v>
      </c>
      <c r="O272" s="268" t="s">
        <v>1300</v>
      </c>
      <c r="P272" s="266" t="s">
        <v>817</v>
      </c>
      <c r="Q272" s="266" t="s">
        <v>1279</v>
      </c>
      <c r="R272" s="277" t="s">
        <v>99</v>
      </c>
      <c r="S272" s="269">
        <v>45383</v>
      </c>
      <c r="T272" s="269">
        <v>45427</v>
      </c>
      <c r="U272" s="257" t="s">
        <v>519</v>
      </c>
      <c r="V272" s="115">
        <f>(2.3*20*1.5)*(10000000/30/8)</f>
        <v>2875000</v>
      </c>
      <c r="W272" s="266">
        <v>189</v>
      </c>
      <c r="X272" s="266" t="s">
        <v>1280</v>
      </c>
      <c r="Y272" s="266" t="s">
        <v>1290</v>
      </c>
      <c r="Z272" s="266" t="s">
        <v>1297</v>
      </c>
      <c r="AA272" s="266" t="s">
        <v>356</v>
      </c>
      <c r="AB272" s="277" t="s">
        <v>199</v>
      </c>
      <c r="AC272" s="266" t="s">
        <v>209</v>
      </c>
      <c r="AD272" s="266" t="s">
        <v>249</v>
      </c>
      <c r="AE272" s="266" t="s">
        <v>199</v>
      </c>
      <c r="AF272" s="266" t="s">
        <v>199</v>
      </c>
      <c r="AG272" s="266" t="s">
        <v>199</v>
      </c>
      <c r="AH272" s="266" t="s">
        <v>199</v>
      </c>
      <c r="AI272" s="266" t="s">
        <v>199</v>
      </c>
      <c r="AJ272" s="266" t="s">
        <v>199</v>
      </c>
      <c r="AK272" s="266" t="s">
        <v>199</v>
      </c>
    </row>
    <row r="273" spans="2:37" s="263" customFormat="1" ht="142.5" x14ac:dyDescent="0.2">
      <c r="B273" s="266" t="s">
        <v>455</v>
      </c>
      <c r="C273" s="267" t="s">
        <v>873</v>
      </c>
      <c r="D273" s="266" t="s">
        <v>1253</v>
      </c>
      <c r="E273" s="266" t="s">
        <v>1354</v>
      </c>
      <c r="F273" s="287" t="s">
        <v>2087</v>
      </c>
      <c r="G273" s="266" t="s">
        <v>2000</v>
      </c>
      <c r="H273" s="266" t="s">
        <v>1197</v>
      </c>
      <c r="I273" s="266" t="s">
        <v>877</v>
      </c>
      <c r="J273" s="266" t="s">
        <v>199</v>
      </c>
      <c r="K273" s="266" t="s">
        <v>199</v>
      </c>
      <c r="L273" s="266" t="s">
        <v>199</v>
      </c>
      <c r="M273" s="266" t="s">
        <v>1389</v>
      </c>
      <c r="N273" s="266" t="s">
        <v>1390</v>
      </c>
      <c r="O273" s="266" t="s">
        <v>1391</v>
      </c>
      <c r="P273" s="266" t="s">
        <v>817</v>
      </c>
      <c r="Q273" s="266" t="s">
        <v>1279</v>
      </c>
      <c r="R273" s="277" t="s">
        <v>99</v>
      </c>
      <c r="S273" s="269">
        <v>45597</v>
      </c>
      <c r="T273" s="269">
        <v>45641</v>
      </c>
      <c r="U273" s="257" t="s">
        <v>519</v>
      </c>
      <c r="V273" s="115">
        <f>(2.3*20*1.5)*(10000000/30/8)</f>
        <v>2875000</v>
      </c>
      <c r="W273" s="266">
        <v>189</v>
      </c>
      <c r="X273" s="266" t="s">
        <v>1280</v>
      </c>
      <c r="Y273" s="266" t="s">
        <v>1290</v>
      </c>
      <c r="Z273" s="266" t="s">
        <v>1297</v>
      </c>
      <c r="AA273" s="266" t="s">
        <v>356</v>
      </c>
      <c r="AB273" s="277" t="s">
        <v>199</v>
      </c>
      <c r="AC273" s="266" t="s">
        <v>492</v>
      </c>
      <c r="AD273" s="266" t="s">
        <v>249</v>
      </c>
      <c r="AE273" s="266" t="s">
        <v>199</v>
      </c>
      <c r="AF273" s="266" t="s">
        <v>199</v>
      </c>
      <c r="AG273" s="266" t="s">
        <v>199</v>
      </c>
      <c r="AH273" s="266" t="s">
        <v>199</v>
      </c>
      <c r="AI273" s="266" t="s">
        <v>199</v>
      </c>
      <c r="AJ273" s="266" t="s">
        <v>199</v>
      </c>
      <c r="AK273" s="266" t="s">
        <v>199</v>
      </c>
    </row>
    <row r="274" spans="2:37" s="263" customFormat="1" ht="142.5" x14ac:dyDescent="0.2">
      <c r="B274" s="266" t="s">
        <v>455</v>
      </c>
      <c r="C274" s="267" t="s">
        <v>873</v>
      </c>
      <c r="D274" s="266" t="s">
        <v>1253</v>
      </c>
      <c r="E274" s="266" t="s">
        <v>1275</v>
      </c>
      <c r="F274" s="287" t="s">
        <v>2087</v>
      </c>
      <c r="G274" s="287" t="s">
        <v>1989</v>
      </c>
      <c r="H274" s="266" t="s">
        <v>1197</v>
      </c>
      <c r="I274" s="266" t="s">
        <v>877</v>
      </c>
      <c r="J274" s="266" t="s">
        <v>199</v>
      </c>
      <c r="K274" s="266" t="s">
        <v>199</v>
      </c>
      <c r="L274" s="266" t="s">
        <v>199</v>
      </c>
      <c r="M274" s="266" t="s">
        <v>1952</v>
      </c>
      <c r="N274" s="266" t="s">
        <v>1288</v>
      </c>
      <c r="O274" s="268" t="s">
        <v>1289</v>
      </c>
      <c r="P274" s="266" t="s">
        <v>817</v>
      </c>
      <c r="Q274" s="266" t="s">
        <v>1279</v>
      </c>
      <c r="R274" s="277" t="s">
        <v>99</v>
      </c>
      <c r="S274" s="269">
        <v>45337</v>
      </c>
      <c r="T274" s="269">
        <v>45342</v>
      </c>
      <c r="U274" s="257" t="s">
        <v>519</v>
      </c>
      <c r="V274" s="115">
        <f>(2.3*20*0.2)*(10000000/30/8)</f>
        <v>383333.33333333337</v>
      </c>
      <c r="W274" s="266">
        <v>189</v>
      </c>
      <c r="X274" s="266" t="s">
        <v>1280</v>
      </c>
      <c r="Y274" s="266" t="s">
        <v>1290</v>
      </c>
      <c r="Z274" s="266" t="s">
        <v>356</v>
      </c>
      <c r="AA274" s="277" t="s">
        <v>199</v>
      </c>
      <c r="AB274" s="277" t="s">
        <v>199</v>
      </c>
      <c r="AC274" s="266" t="s">
        <v>209</v>
      </c>
      <c r="AD274" s="266" t="s">
        <v>249</v>
      </c>
      <c r="AE274" s="266" t="s">
        <v>199</v>
      </c>
      <c r="AF274" s="266" t="s">
        <v>199</v>
      </c>
      <c r="AG274" s="266" t="s">
        <v>199</v>
      </c>
      <c r="AH274" s="266" t="s">
        <v>199</v>
      </c>
      <c r="AI274" s="266" t="s">
        <v>199</v>
      </c>
      <c r="AJ274" s="266" t="s">
        <v>199</v>
      </c>
      <c r="AK274" s="266" t="s">
        <v>199</v>
      </c>
    </row>
    <row r="275" spans="2:37" s="263" customFormat="1" ht="142.5" x14ac:dyDescent="0.2">
      <c r="B275" s="266" t="s">
        <v>455</v>
      </c>
      <c r="C275" s="267" t="s">
        <v>873</v>
      </c>
      <c r="D275" s="266" t="s">
        <v>1542</v>
      </c>
      <c r="E275" s="266" t="s">
        <v>1569</v>
      </c>
      <c r="F275" s="266" t="s">
        <v>1967</v>
      </c>
      <c r="G275" s="266" t="s">
        <v>1968</v>
      </c>
      <c r="H275" s="266" t="s">
        <v>1545</v>
      </c>
      <c r="I275" s="266" t="s">
        <v>1546</v>
      </c>
      <c r="J275" s="266" t="s">
        <v>1547</v>
      </c>
      <c r="K275" s="266" t="s">
        <v>199</v>
      </c>
      <c r="L275" s="266" t="s">
        <v>199</v>
      </c>
      <c r="M275" s="266" t="s">
        <v>1570</v>
      </c>
      <c r="N275" s="266" t="s">
        <v>1571</v>
      </c>
      <c r="O275" s="272" t="s">
        <v>1572</v>
      </c>
      <c r="P275" s="266" t="s">
        <v>293</v>
      </c>
      <c r="Q275" s="266" t="s">
        <v>1573</v>
      </c>
      <c r="R275" s="266" t="s">
        <v>281</v>
      </c>
      <c r="S275" s="269">
        <v>45597</v>
      </c>
      <c r="T275" s="269">
        <v>45611</v>
      </c>
      <c r="U275" s="269" t="s">
        <v>50</v>
      </c>
      <c r="V275" s="115">
        <v>0</v>
      </c>
      <c r="W275" s="272" t="s">
        <v>206</v>
      </c>
      <c r="X275" s="266" t="s">
        <v>208</v>
      </c>
      <c r="Y275" s="266" t="s">
        <v>356</v>
      </c>
      <c r="Z275" s="266" t="s">
        <v>199</v>
      </c>
      <c r="AA275" s="283" t="s">
        <v>199</v>
      </c>
      <c r="AB275" s="283" t="s">
        <v>199</v>
      </c>
      <c r="AC275" s="266" t="s">
        <v>1554</v>
      </c>
      <c r="AD275" s="266" t="s">
        <v>199</v>
      </c>
      <c r="AE275" s="266" t="s">
        <v>199</v>
      </c>
      <c r="AF275" s="296" t="s">
        <v>199</v>
      </c>
      <c r="AG275" s="296" t="s">
        <v>199</v>
      </c>
      <c r="AH275" s="283" t="s">
        <v>199</v>
      </c>
      <c r="AI275" s="266" t="s">
        <v>199</v>
      </c>
      <c r="AJ275" s="266" t="s">
        <v>199</v>
      </c>
      <c r="AK275" s="266" t="s">
        <v>295</v>
      </c>
    </row>
    <row r="276" spans="2:37" s="263" customFormat="1" ht="142.5" x14ac:dyDescent="0.2">
      <c r="B276" s="266" t="s">
        <v>455</v>
      </c>
      <c r="C276" s="267" t="s">
        <v>873</v>
      </c>
      <c r="D276" s="266" t="s">
        <v>1542</v>
      </c>
      <c r="E276" s="266" t="s">
        <v>1563</v>
      </c>
      <c r="F276" s="266" t="s">
        <v>1967</v>
      </c>
      <c r="G276" s="266" t="s">
        <v>1968</v>
      </c>
      <c r="H276" s="266" t="s">
        <v>1545</v>
      </c>
      <c r="I276" s="266" t="s">
        <v>1546</v>
      </c>
      <c r="J276" s="266" t="s">
        <v>1547</v>
      </c>
      <c r="K276" s="266" t="s">
        <v>199</v>
      </c>
      <c r="L276" s="266" t="s">
        <v>199</v>
      </c>
      <c r="M276" s="266" t="s">
        <v>1564</v>
      </c>
      <c r="N276" s="266" t="s">
        <v>1565</v>
      </c>
      <c r="O276" s="272" t="s">
        <v>1550</v>
      </c>
      <c r="P276" s="266" t="s">
        <v>293</v>
      </c>
      <c r="Q276" s="266" t="s">
        <v>1551</v>
      </c>
      <c r="R276" s="266" t="s">
        <v>281</v>
      </c>
      <c r="S276" s="269">
        <v>45352</v>
      </c>
      <c r="T276" s="269">
        <v>45596</v>
      </c>
      <c r="U276" s="269" t="s">
        <v>50</v>
      </c>
      <c r="V276" s="323">
        <v>64082238</v>
      </c>
      <c r="W276" s="272" t="s">
        <v>1552</v>
      </c>
      <c r="X276" s="266" t="s">
        <v>208</v>
      </c>
      <c r="Y276" s="266" t="s">
        <v>356</v>
      </c>
      <c r="Z276" s="266" t="s">
        <v>199</v>
      </c>
      <c r="AA276" s="283" t="s">
        <v>199</v>
      </c>
      <c r="AB276" s="283" t="s">
        <v>199</v>
      </c>
      <c r="AC276" s="266" t="s">
        <v>1554</v>
      </c>
      <c r="AD276" s="266" t="s">
        <v>249</v>
      </c>
      <c r="AE276" s="266" t="s">
        <v>199</v>
      </c>
      <c r="AF276" s="296" t="s">
        <v>199</v>
      </c>
      <c r="AG276" s="296" t="s">
        <v>199</v>
      </c>
      <c r="AH276" s="283" t="s">
        <v>199</v>
      </c>
      <c r="AI276" s="266" t="s">
        <v>199</v>
      </c>
      <c r="AJ276" s="266" t="s">
        <v>199</v>
      </c>
      <c r="AK276" s="266" t="s">
        <v>295</v>
      </c>
    </row>
    <row r="277" spans="2:37" s="263" customFormat="1" ht="142.5" x14ac:dyDescent="0.2">
      <c r="B277" s="266" t="s">
        <v>455</v>
      </c>
      <c r="C277" s="267" t="s">
        <v>873</v>
      </c>
      <c r="D277" s="266" t="s">
        <v>1542</v>
      </c>
      <c r="E277" s="266" t="s">
        <v>1544</v>
      </c>
      <c r="F277" s="266" t="s">
        <v>1967</v>
      </c>
      <c r="G277" s="266" t="s">
        <v>1968</v>
      </c>
      <c r="H277" s="266" t="s">
        <v>1545</v>
      </c>
      <c r="I277" s="266" t="s">
        <v>1546</v>
      </c>
      <c r="J277" s="266" t="s">
        <v>1547</v>
      </c>
      <c r="K277" s="266" t="s">
        <v>199</v>
      </c>
      <c r="L277" s="266" t="s">
        <v>199</v>
      </c>
      <c r="M277" s="266" t="s">
        <v>1548</v>
      </c>
      <c r="N277" s="266" t="s">
        <v>1549</v>
      </c>
      <c r="O277" s="272" t="s">
        <v>1550</v>
      </c>
      <c r="P277" s="266" t="s">
        <v>293</v>
      </c>
      <c r="Q277" s="266" t="s">
        <v>1551</v>
      </c>
      <c r="R277" s="266" t="s">
        <v>281</v>
      </c>
      <c r="S277" s="269">
        <v>45292</v>
      </c>
      <c r="T277" s="269">
        <v>45350</v>
      </c>
      <c r="U277" s="269" t="s">
        <v>50</v>
      </c>
      <c r="V277" s="323">
        <v>21360746</v>
      </c>
      <c r="W277" s="272" t="s">
        <v>1552</v>
      </c>
      <c r="X277" s="266" t="s">
        <v>1553</v>
      </c>
      <c r="Y277" s="266" t="s">
        <v>208</v>
      </c>
      <c r="Z277" s="266" t="s">
        <v>356</v>
      </c>
      <c r="AA277" s="266" t="s">
        <v>199</v>
      </c>
      <c r="AB277" s="283" t="s">
        <v>199</v>
      </c>
      <c r="AC277" s="266" t="s">
        <v>1554</v>
      </c>
      <c r="AD277" s="266" t="s">
        <v>249</v>
      </c>
      <c r="AE277" s="266" t="s">
        <v>199</v>
      </c>
      <c r="AF277" s="296" t="s">
        <v>199</v>
      </c>
      <c r="AG277" s="296" t="s">
        <v>199</v>
      </c>
      <c r="AH277" s="283" t="s">
        <v>199</v>
      </c>
      <c r="AI277" s="266" t="s">
        <v>199</v>
      </c>
      <c r="AJ277" s="266" t="s">
        <v>199</v>
      </c>
      <c r="AK277" s="266" t="s">
        <v>295</v>
      </c>
    </row>
    <row r="278" spans="2:37" s="263" customFormat="1" ht="171" x14ac:dyDescent="0.2">
      <c r="B278" s="266" t="s">
        <v>455</v>
      </c>
      <c r="C278" s="267" t="s">
        <v>873</v>
      </c>
      <c r="D278" s="266" t="s">
        <v>874</v>
      </c>
      <c r="E278" s="266" t="s">
        <v>876</v>
      </c>
      <c r="F278" s="266" t="s">
        <v>2075</v>
      </c>
      <c r="G278" s="266" t="s">
        <v>2022</v>
      </c>
      <c r="H278" s="266" t="s">
        <v>765</v>
      </c>
      <c r="I278" s="266" t="s">
        <v>877</v>
      </c>
      <c r="J278" s="266" t="s">
        <v>878</v>
      </c>
      <c r="K278" s="266" t="s">
        <v>199</v>
      </c>
      <c r="L278" s="266" t="s">
        <v>199</v>
      </c>
      <c r="M278" s="266" t="s">
        <v>909</v>
      </c>
      <c r="N278" s="266" t="s">
        <v>909</v>
      </c>
      <c r="O278" s="266" t="s">
        <v>910</v>
      </c>
      <c r="P278" s="266" t="s">
        <v>218</v>
      </c>
      <c r="Q278" s="266" t="s">
        <v>912</v>
      </c>
      <c r="R278" s="266" t="s">
        <v>220</v>
      </c>
      <c r="S278" s="269">
        <v>45323</v>
      </c>
      <c r="T278" s="270">
        <v>45626</v>
      </c>
      <c r="U278" s="269" t="s">
        <v>519</v>
      </c>
      <c r="V278" s="282">
        <v>39448724</v>
      </c>
      <c r="W278" s="280">
        <v>264</v>
      </c>
      <c r="X278" s="266" t="s">
        <v>356</v>
      </c>
      <c r="Y278" s="266" t="s">
        <v>904</v>
      </c>
      <c r="Z278" s="266" t="s">
        <v>199</v>
      </c>
      <c r="AA278" s="266" t="s">
        <v>199</v>
      </c>
      <c r="AB278" s="266" t="s">
        <v>199</v>
      </c>
      <c r="AC278" s="266" t="s">
        <v>492</v>
      </c>
      <c r="AD278" s="266" t="s">
        <v>249</v>
      </c>
      <c r="AE278" s="266" t="s">
        <v>199</v>
      </c>
      <c r="AF278" s="266" t="s">
        <v>199</v>
      </c>
      <c r="AG278" s="266" t="s">
        <v>199</v>
      </c>
      <c r="AH278" s="266" t="s">
        <v>199</v>
      </c>
      <c r="AI278" s="266" t="s">
        <v>410</v>
      </c>
      <c r="AJ278" s="266" t="s">
        <v>411</v>
      </c>
      <c r="AK278" s="266" t="s">
        <v>235</v>
      </c>
    </row>
    <row r="279" spans="2:37" s="263" customFormat="1" ht="128.25" x14ac:dyDescent="0.2">
      <c r="B279" s="266" t="s">
        <v>193</v>
      </c>
      <c r="C279" s="267" t="s">
        <v>1678</v>
      </c>
      <c r="D279" s="266" t="s">
        <v>1470</v>
      </c>
      <c r="E279" s="266" t="s">
        <v>1472</v>
      </c>
      <c r="F279" s="266" t="s">
        <v>2089</v>
      </c>
      <c r="G279" s="266" t="s">
        <v>2000</v>
      </c>
      <c r="H279" s="266" t="s">
        <v>1197</v>
      </c>
      <c r="I279" s="266" t="s">
        <v>1449</v>
      </c>
      <c r="J279" s="266" t="s">
        <v>199</v>
      </c>
      <c r="K279" s="266" t="s">
        <v>199</v>
      </c>
      <c r="L279" s="266" t="s">
        <v>199</v>
      </c>
      <c r="M279" s="266" t="s">
        <v>1473</v>
      </c>
      <c r="N279" s="266" t="s">
        <v>1474</v>
      </c>
      <c r="O279" s="266" t="s">
        <v>1475</v>
      </c>
      <c r="P279" s="266" t="s">
        <v>1314</v>
      </c>
      <c r="Q279" s="266" t="s">
        <v>1457</v>
      </c>
      <c r="R279" s="277" t="s">
        <v>99</v>
      </c>
      <c r="S279" s="269">
        <v>45505</v>
      </c>
      <c r="T279" s="269">
        <v>45611</v>
      </c>
      <c r="U279" s="269" t="s">
        <v>519</v>
      </c>
      <c r="V279" s="115">
        <v>0</v>
      </c>
      <c r="W279" s="272" t="s">
        <v>206</v>
      </c>
      <c r="X279" s="266" t="s">
        <v>480</v>
      </c>
      <c r="Y279" s="266" t="s">
        <v>199</v>
      </c>
      <c r="Z279" s="266" t="s">
        <v>199</v>
      </c>
      <c r="AA279" s="266" t="s">
        <v>199</v>
      </c>
      <c r="AB279" s="266" t="s">
        <v>199</v>
      </c>
      <c r="AC279" s="266" t="s">
        <v>419</v>
      </c>
      <c r="AD279" s="266" t="s">
        <v>199</v>
      </c>
      <c r="AE279" s="266" t="s">
        <v>199</v>
      </c>
      <c r="AF279" s="266" t="s">
        <v>199</v>
      </c>
      <c r="AG279" s="266" t="s">
        <v>199</v>
      </c>
      <c r="AH279" s="266" t="s">
        <v>199</v>
      </c>
      <c r="AI279" s="266" t="s">
        <v>199</v>
      </c>
      <c r="AJ279" s="266" t="s">
        <v>199</v>
      </c>
      <c r="AK279" s="266" t="s">
        <v>622</v>
      </c>
    </row>
    <row r="280" spans="2:37" s="263" customFormat="1" ht="99.75" x14ac:dyDescent="0.2">
      <c r="B280" s="266" t="s">
        <v>455</v>
      </c>
      <c r="C280" s="267" t="s">
        <v>456</v>
      </c>
      <c r="D280" s="266" t="s">
        <v>616</v>
      </c>
      <c r="E280" s="266" t="s">
        <v>607</v>
      </c>
      <c r="F280" s="266" t="s">
        <v>2073</v>
      </c>
      <c r="G280" s="266" t="s">
        <v>1994</v>
      </c>
      <c r="H280" s="266" t="s">
        <v>561</v>
      </c>
      <c r="I280" s="266" t="s">
        <v>199</v>
      </c>
      <c r="J280" s="266" t="s">
        <v>199</v>
      </c>
      <c r="K280" s="266" t="s">
        <v>199</v>
      </c>
      <c r="L280" s="266" t="s">
        <v>199</v>
      </c>
      <c r="M280" s="266" t="s">
        <v>643</v>
      </c>
      <c r="N280" s="266" t="s">
        <v>644</v>
      </c>
      <c r="O280" s="272" t="s">
        <v>645</v>
      </c>
      <c r="P280" s="266" t="s">
        <v>620</v>
      </c>
      <c r="Q280" s="266" t="s">
        <v>621</v>
      </c>
      <c r="R280" s="266" t="s">
        <v>0</v>
      </c>
      <c r="S280" s="278">
        <v>45566</v>
      </c>
      <c r="T280" s="278">
        <v>45641</v>
      </c>
      <c r="U280" s="278" t="s">
        <v>199</v>
      </c>
      <c r="V280" s="275">
        <v>0</v>
      </c>
      <c r="W280" s="272" t="s">
        <v>206</v>
      </c>
      <c r="X280" s="266" t="s">
        <v>480</v>
      </c>
      <c r="Y280" s="266" t="s">
        <v>376</v>
      </c>
      <c r="Z280" s="266" t="s">
        <v>247</v>
      </c>
      <c r="AA280" s="266" t="s">
        <v>199</v>
      </c>
      <c r="AB280" s="266" t="s">
        <v>199</v>
      </c>
      <c r="AC280" s="266" t="s">
        <v>2124</v>
      </c>
      <c r="AD280" s="266" t="s">
        <v>633</v>
      </c>
      <c r="AE280" s="266" t="s">
        <v>199</v>
      </c>
      <c r="AF280" s="266" t="s">
        <v>199</v>
      </c>
      <c r="AG280" s="266" t="s">
        <v>199</v>
      </c>
      <c r="AH280" s="266" t="s">
        <v>199</v>
      </c>
      <c r="AI280" s="266" t="s">
        <v>199</v>
      </c>
      <c r="AJ280" s="266" t="s">
        <v>199</v>
      </c>
      <c r="AK280" s="266" t="s">
        <v>622</v>
      </c>
    </row>
    <row r="281" spans="2:37" s="263" customFormat="1" ht="99.75" x14ac:dyDescent="0.2">
      <c r="B281" s="266" t="s">
        <v>455</v>
      </c>
      <c r="C281" s="267" t="s">
        <v>456</v>
      </c>
      <c r="D281" s="283" t="s">
        <v>1152</v>
      </c>
      <c r="E281" s="283" t="s">
        <v>199</v>
      </c>
      <c r="F281" s="266" t="s">
        <v>2092</v>
      </c>
      <c r="G281" s="266" t="s">
        <v>2060</v>
      </c>
      <c r="H281" s="266" t="s">
        <v>561</v>
      </c>
      <c r="I281" s="266" t="s">
        <v>199</v>
      </c>
      <c r="J281" s="266" t="s">
        <v>199</v>
      </c>
      <c r="K281" s="266" t="s">
        <v>199</v>
      </c>
      <c r="L281" s="266" t="s">
        <v>199</v>
      </c>
      <c r="M281" s="284" t="s">
        <v>2055</v>
      </c>
      <c r="N281" s="284" t="s">
        <v>2056</v>
      </c>
      <c r="O281" s="272" t="s">
        <v>2057</v>
      </c>
      <c r="P281" s="266" t="s">
        <v>620</v>
      </c>
      <c r="Q281" s="266" t="s">
        <v>620</v>
      </c>
      <c r="R281" s="266" t="s">
        <v>282</v>
      </c>
      <c r="S281" s="269">
        <v>45292</v>
      </c>
      <c r="T281" s="269">
        <v>45657</v>
      </c>
      <c r="U281" s="269" t="s">
        <v>519</v>
      </c>
      <c r="V281" s="275">
        <v>43796198658</v>
      </c>
      <c r="W281" s="272" t="s">
        <v>206</v>
      </c>
      <c r="X281" s="266" t="s">
        <v>207</v>
      </c>
      <c r="Y281" s="266" t="s">
        <v>480</v>
      </c>
      <c r="Z281" s="266" t="s">
        <v>207</v>
      </c>
      <c r="AA281" s="266" t="s">
        <v>199</v>
      </c>
      <c r="AB281" s="266" t="s">
        <v>199</v>
      </c>
      <c r="AC281" s="266" t="s">
        <v>2123</v>
      </c>
      <c r="AD281" s="266" t="s">
        <v>249</v>
      </c>
      <c r="AE281" s="266" t="s">
        <v>199</v>
      </c>
      <c r="AF281" s="266" t="s">
        <v>199</v>
      </c>
      <c r="AG281" s="266" t="s">
        <v>199</v>
      </c>
      <c r="AH281" s="266" t="s">
        <v>199</v>
      </c>
      <c r="AI281" s="266" t="s">
        <v>199</v>
      </c>
      <c r="AJ281" s="266" t="s">
        <v>199</v>
      </c>
      <c r="AK281" s="266" t="s">
        <v>622</v>
      </c>
    </row>
    <row r="282" spans="2:37" s="263" customFormat="1" ht="99.75" x14ac:dyDescent="0.2">
      <c r="B282" s="266" t="s">
        <v>455</v>
      </c>
      <c r="C282" s="267" t="s">
        <v>456</v>
      </c>
      <c r="D282" s="266" t="s">
        <v>853</v>
      </c>
      <c r="E282" s="266" t="s">
        <v>863</v>
      </c>
      <c r="F282" s="266" t="s">
        <v>2074</v>
      </c>
      <c r="G282" s="266" t="s">
        <v>2017</v>
      </c>
      <c r="H282" s="266" t="s">
        <v>561</v>
      </c>
      <c r="I282" s="266" t="s">
        <v>199</v>
      </c>
      <c r="J282" s="266" t="s">
        <v>856</v>
      </c>
      <c r="K282" s="266" t="s">
        <v>199</v>
      </c>
      <c r="L282" s="266" t="s">
        <v>199</v>
      </c>
      <c r="M282" s="266" t="s">
        <v>867</v>
      </c>
      <c r="N282" s="266" t="s">
        <v>868</v>
      </c>
      <c r="O282" s="272" t="s">
        <v>869</v>
      </c>
      <c r="P282" s="266" t="s">
        <v>620</v>
      </c>
      <c r="Q282" s="266" t="s">
        <v>621</v>
      </c>
      <c r="R282" s="266" t="s">
        <v>0</v>
      </c>
      <c r="S282" s="278">
        <v>45474</v>
      </c>
      <c r="T282" s="278">
        <v>45641</v>
      </c>
      <c r="U282" s="278" t="s">
        <v>519</v>
      </c>
      <c r="V282" s="271">
        <v>100000000</v>
      </c>
      <c r="W282" s="266">
        <v>220</v>
      </c>
      <c r="X282" s="266" t="s">
        <v>480</v>
      </c>
      <c r="Y282" s="266" t="s">
        <v>208</v>
      </c>
      <c r="Z282" s="266" t="s">
        <v>207</v>
      </c>
      <c r="AA282" s="266" t="s">
        <v>199</v>
      </c>
      <c r="AB282" s="266" t="s">
        <v>199</v>
      </c>
      <c r="AC282" s="266" t="s">
        <v>2124</v>
      </c>
      <c r="AD282" s="266" t="s">
        <v>249</v>
      </c>
      <c r="AE282" s="266" t="s">
        <v>199</v>
      </c>
      <c r="AF282" s="266" t="s">
        <v>199</v>
      </c>
      <c r="AG282" s="266" t="s">
        <v>199</v>
      </c>
      <c r="AH282" s="266" t="s">
        <v>199</v>
      </c>
      <c r="AI282" s="266" t="s">
        <v>199</v>
      </c>
      <c r="AJ282" s="266" t="s">
        <v>199</v>
      </c>
      <c r="AK282" s="266" t="s">
        <v>622</v>
      </c>
    </row>
    <row r="283" spans="2:37" s="263" customFormat="1" ht="99.75" x14ac:dyDescent="0.2">
      <c r="B283" s="266" t="s">
        <v>455</v>
      </c>
      <c r="C283" s="267" t="s">
        <v>456</v>
      </c>
      <c r="D283" s="283" t="s">
        <v>1152</v>
      </c>
      <c r="E283" s="283" t="s">
        <v>199</v>
      </c>
      <c r="F283" s="266" t="s">
        <v>2093</v>
      </c>
      <c r="G283" s="266" t="s">
        <v>2061</v>
      </c>
      <c r="H283" s="266" t="s">
        <v>561</v>
      </c>
      <c r="I283" s="266" t="s">
        <v>199</v>
      </c>
      <c r="J283" s="266" t="s">
        <v>199</v>
      </c>
      <c r="K283" s="266" t="s">
        <v>199</v>
      </c>
      <c r="L283" s="266" t="s">
        <v>199</v>
      </c>
      <c r="M283" s="284" t="s">
        <v>2058</v>
      </c>
      <c r="N283" s="284" t="s">
        <v>2059</v>
      </c>
      <c r="O283" s="272" t="s">
        <v>2057</v>
      </c>
      <c r="P283" s="266" t="s">
        <v>620</v>
      </c>
      <c r="Q283" s="266" t="s">
        <v>620</v>
      </c>
      <c r="R283" s="266" t="s">
        <v>282</v>
      </c>
      <c r="S283" s="269">
        <v>45292</v>
      </c>
      <c r="T283" s="269">
        <v>45657</v>
      </c>
      <c r="U283" s="269" t="s">
        <v>519</v>
      </c>
      <c r="V283" s="275">
        <v>16277143932</v>
      </c>
      <c r="W283" s="272" t="s">
        <v>206</v>
      </c>
      <c r="X283" s="266" t="s">
        <v>248</v>
      </c>
      <c r="Y283" s="266" t="s">
        <v>246</v>
      </c>
      <c r="Z283" s="266" t="s">
        <v>207</v>
      </c>
      <c r="AA283" s="266" t="s">
        <v>199</v>
      </c>
      <c r="AB283" s="266" t="s">
        <v>199</v>
      </c>
      <c r="AC283" s="266" t="s">
        <v>209</v>
      </c>
      <c r="AD283" s="266" t="s">
        <v>249</v>
      </c>
      <c r="AE283" s="266" t="s">
        <v>199</v>
      </c>
      <c r="AF283" s="266" t="s">
        <v>199</v>
      </c>
      <c r="AG283" s="266" t="s">
        <v>199</v>
      </c>
      <c r="AH283" s="266" t="s">
        <v>199</v>
      </c>
      <c r="AI283" s="266" t="s">
        <v>199</v>
      </c>
      <c r="AJ283" s="266" t="s">
        <v>199</v>
      </c>
      <c r="AK283" s="266" t="s">
        <v>786</v>
      </c>
    </row>
    <row r="284" spans="2:37" s="263" customFormat="1" ht="171" x14ac:dyDescent="0.2">
      <c r="B284" s="266" t="s">
        <v>523</v>
      </c>
      <c r="C284" s="267" t="s">
        <v>524</v>
      </c>
      <c r="D284" s="266" t="s">
        <v>1531</v>
      </c>
      <c r="E284" s="266" t="s">
        <v>1533</v>
      </c>
      <c r="F284" s="266" t="s">
        <v>2090</v>
      </c>
      <c r="G284" s="266" t="s">
        <v>1988</v>
      </c>
      <c r="H284" s="266" t="s">
        <v>282</v>
      </c>
      <c r="I284" s="266" t="s">
        <v>199</v>
      </c>
      <c r="J284" s="266" t="s">
        <v>199</v>
      </c>
      <c r="K284" s="266" t="s">
        <v>199</v>
      </c>
      <c r="L284" s="283" t="s">
        <v>199</v>
      </c>
      <c r="M284" s="266" t="s">
        <v>1534</v>
      </c>
      <c r="N284" s="266" t="s">
        <v>1535</v>
      </c>
      <c r="O284" s="272" t="s">
        <v>1536</v>
      </c>
      <c r="P284" s="266" t="s">
        <v>543</v>
      </c>
      <c r="Q284" s="266" t="s">
        <v>544</v>
      </c>
      <c r="R284" s="266" t="s">
        <v>545</v>
      </c>
      <c r="S284" s="269">
        <v>45323</v>
      </c>
      <c r="T284" s="269">
        <v>45641</v>
      </c>
      <c r="U284" s="269" t="s">
        <v>519</v>
      </c>
      <c r="V284" s="271">
        <f>(2.5*20*10.5)*(3886560/30/8)</f>
        <v>8501850</v>
      </c>
      <c r="W284" s="266" t="s">
        <v>546</v>
      </c>
      <c r="X284" s="266" t="s">
        <v>402</v>
      </c>
      <c r="Y284" s="266" t="s">
        <v>199</v>
      </c>
      <c r="Z284" s="266" t="s">
        <v>199</v>
      </c>
      <c r="AA284" s="283" t="s">
        <v>199</v>
      </c>
      <c r="AB284" s="283" t="s">
        <v>199</v>
      </c>
      <c r="AC284" s="266" t="s">
        <v>366</v>
      </c>
      <c r="AD284" s="266" t="s">
        <v>249</v>
      </c>
      <c r="AE284" s="266" t="s">
        <v>199</v>
      </c>
      <c r="AF284" s="296" t="s">
        <v>199</v>
      </c>
      <c r="AG284" s="296" t="s">
        <v>199</v>
      </c>
      <c r="AH284" s="283" t="s">
        <v>199</v>
      </c>
      <c r="AI284" s="266" t="s">
        <v>404</v>
      </c>
      <c r="AJ284" s="266" t="s">
        <v>405</v>
      </c>
      <c r="AK284" s="266" t="s">
        <v>696</v>
      </c>
    </row>
    <row r="285" spans="2:37" s="263" customFormat="1" ht="99.75" x14ac:dyDescent="0.2">
      <c r="B285" s="266" t="s">
        <v>455</v>
      </c>
      <c r="C285" s="267" t="s">
        <v>456</v>
      </c>
      <c r="D285" s="266" t="s">
        <v>457</v>
      </c>
      <c r="E285" s="266" t="s">
        <v>459</v>
      </c>
      <c r="F285" s="266" t="s">
        <v>2071</v>
      </c>
      <c r="G285" s="268" t="s">
        <v>1979</v>
      </c>
      <c r="H285" s="266" t="s">
        <v>460</v>
      </c>
      <c r="I285" s="266" t="s">
        <v>199</v>
      </c>
      <c r="J285" s="266" t="s">
        <v>199</v>
      </c>
      <c r="K285" s="266" t="s">
        <v>199</v>
      </c>
      <c r="L285" s="266" t="s">
        <v>199</v>
      </c>
      <c r="M285" s="266" t="s">
        <v>477</v>
      </c>
      <c r="N285" s="266" t="s">
        <v>478</v>
      </c>
      <c r="O285" s="272" t="s">
        <v>479</v>
      </c>
      <c r="P285" s="266" t="s">
        <v>2128</v>
      </c>
      <c r="Q285" s="266" t="s">
        <v>474</v>
      </c>
      <c r="R285" s="266" t="s">
        <v>133</v>
      </c>
      <c r="S285" s="269">
        <v>45292</v>
      </c>
      <c r="T285" s="269">
        <v>45641</v>
      </c>
      <c r="U285" s="269" t="s">
        <v>133</v>
      </c>
      <c r="V285" s="271">
        <v>0</v>
      </c>
      <c r="W285" s="272" t="s">
        <v>206</v>
      </c>
      <c r="X285" s="266" t="s">
        <v>465</v>
      </c>
      <c r="Y285" s="266" t="s">
        <v>480</v>
      </c>
      <c r="Z285" s="266" t="s">
        <v>425</v>
      </c>
      <c r="AA285" s="266" t="s">
        <v>199</v>
      </c>
      <c r="AB285" s="266" t="s">
        <v>199</v>
      </c>
      <c r="AC285" s="266" t="s">
        <v>209</v>
      </c>
      <c r="AD285" s="266" t="s">
        <v>199</v>
      </c>
      <c r="AE285" s="266" t="s">
        <v>199</v>
      </c>
      <c r="AF285" s="266" t="s">
        <v>199</v>
      </c>
      <c r="AG285" s="266" t="s">
        <v>199</v>
      </c>
      <c r="AH285" s="266" t="s">
        <v>199</v>
      </c>
      <c r="AI285" s="266" t="s">
        <v>199</v>
      </c>
      <c r="AJ285" s="266" t="s">
        <v>199</v>
      </c>
      <c r="AK285" s="266" t="s">
        <v>476</v>
      </c>
    </row>
    <row r="286" spans="2:37" s="263" customFormat="1" ht="99.75" x14ac:dyDescent="0.2">
      <c r="B286" s="266" t="s">
        <v>455</v>
      </c>
      <c r="C286" s="267" t="s">
        <v>456</v>
      </c>
      <c r="D286" s="266" t="s">
        <v>457</v>
      </c>
      <c r="E286" s="266" t="s">
        <v>459</v>
      </c>
      <c r="F286" s="266" t="s">
        <v>2071</v>
      </c>
      <c r="G286" s="268" t="s">
        <v>1979</v>
      </c>
      <c r="H286" s="266" t="s">
        <v>460</v>
      </c>
      <c r="I286" s="266" t="s">
        <v>199</v>
      </c>
      <c r="J286" s="266" t="s">
        <v>199</v>
      </c>
      <c r="K286" s="266" t="s">
        <v>199</v>
      </c>
      <c r="L286" s="266" t="s">
        <v>199</v>
      </c>
      <c r="M286" s="266" t="s">
        <v>481</v>
      </c>
      <c r="N286" s="266" t="s">
        <v>482</v>
      </c>
      <c r="O286" s="272" t="s">
        <v>483</v>
      </c>
      <c r="P286" s="266" t="s">
        <v>2128</v>
      </c>
      <c r="Q286" s="266" t="s">
        <v>474</v>
      </c>
      <c r="R286" s="266" t="s">
        <v>133</v>
      </c>
      <c r="S286" s="269">
        <v>45292</v>
      </c>
      <c r="T286" s="269">
        <v>45641</v>
      </c>
      <c r="U286" s="269" t="s">
        <v>133</v>
      </c>
      <c r="V286" s="258">
        <v>0</v>
      </c>
      <c r="W286" s="258" t="s">
        <v>206</v>
      </c>
      <c r="X286" s="266" t="s">
        <v>465</v>
      </c>
      <c r="Y286" s="266" t="s">
        <v>480</v>
      </c>
      <c r="Z286" s="266" t="s">
        <v>425</v>
      </c>
      <c r="AA286" s="266" t="s">
        <v>199</v>
      </c>
      <c r="AB286" s="266" t="s">
        <v>199</v>
      </c>
      <c r="AC286" s="266" t="s">
        <v>209</v>
      </c>
      <c r="AD286" s="266" t="s">
        <v>199</v>
      </c>
      <c r="AE286" s="266" t="s">
        <v>199</v>
      </c>
      <c r="AF286" s="266" t="s">
        <v>199</v>
      </c>
      <c r="AG286" s="266" t="s">
        <v>199</v>
      </c>
      <c r="AH286" s="266" t="s">
        <v>199</v>
      </c>
      <c r="AI286" s="266" t="s">
        <v>199</v>
      </c>
      <c r="AJ286" s="266" t="s">
        <v>199</v>
      </c>
      <c r="AK286" s="266" t="s">
        <v>476</v>
      </c>
    </row>
    <row r="287" spans="2:37" s="263" customFormat="1" ht="99.75" x14ac:dyDescent="0.2">
      <c r="B287" s="266" t="s">
        <v>455</v>
      </c>
      <c r="C287" s="267" t="s">
        <v>456</v>
      </c>
      <c r="D287" s="266" t="s">
        <v>853</v>
      </c>
      <c r="E287" s="266" t="s">
        <v>855</v>
      </c>
      <c r="F287" s="266" t="s">
        <v>2074</v>
      </c>
      <c r="G287" s="266" t="s">
        <v>2015</v>
      </c>
      <c r="H287" s="266" t="s">
        <v>561</v>
      </c>
      <c r="I287" s="266" t="s">
        <v>199</v>
      </c>
      <c r="J287" s="266" t="s">
        <v>856</v>
      </c>
      <c r="K287" s="266" t="s">
        <v>199</v>
      </c>
      <c r="L287" s="266" t="s">
        <v>199</v>
      </c>
      <c r="M287" s="266" t="s">
        <v>860</v>
      </c>
      <c r="N287" s="266" t="s">
        <v>861</v>
      </c>
      <c r="O287" s="272" t="s">
        <v>862</v>
      </c>
      <c r="P287" s="266" t="s">
        <v>620</v>
      </c>
      <c r="Q287" s="266" t="s">
        <v>621</v>
      </c>
      <c r="R287" s="266" t="s">
        <v>0</v>
      </c>
      <c r="S287" s="278">
        <v>45292</v>
      </c>
      <c r="T287" s="278">
        <v>45641</v>
      </c>
      <c r="U287" s="278" t="s">
        <v>519</v>
      </c>
      <c r="V287" s="271">
        <v>100000000</v>
      </c>
      <c r="W287" s="266">
        <v>220</v>
      </c>
      <c r="X287" s="266" t="s">
        <v>480</v>
      </c>
      <c r="Y287" s="266" t="s">
        <v>208</v>
      </c>
      <c r="Z287" s="266" t="s">
        <v>207</v>
      </c>
      <c r="AA287" s="266" t="s">
        <v>199</v>
      </c>
      <c r="AB287" s="266" t="s">
        <v>199</v>
      </c>
      <c r="AC287" s="266" t="s">
        <v>2124</v>
      </c>
      <c r="AD287" s="266" t="s">
        <v>249</v>
      </c>
      <c r="AE287" s="266" t="s">
        <v>199</v>
      </c>
      <c r="AF287" s="266" t="s">
        <v>199</v>
      </c>
      <c r="AG287" s="266" t="s">
        <v>199</v>
      </c>
      <c r="AH287" s="266" t="s">
        <v>199</v>
      </c>
      <c r="AI287" s="266" t="s">
        <v>199</v>
      </c>
      <c r="AJ287" s="266" t="s">
        <v>199</v>
      </c>
      <c r="AK287" s="266" t="s">
        <v>622</v>
      </c>
    </row>
    <row r="288" spans="2:37" s="263" customFormat="1" ht="99.75" x14ac:dyDescent="0.2">
      <c r="B288" s="266" t="s">
        <v>455</v>
      </c>
      <c r="C288" s="267" t="s">
        <v>456</v>
      </c>
      <c r="D288" s="266" t="s">
        <v>616</v>
      </c>
      <c r="E288" s="266" t="s">
        <v>607</v>
      </c>
      <c r="F288" s="266" t="s">
        <v>2073</v>
      </c>
      <c r="G288" s="266" t="s">
        <v>1993</v>
      </c>
      <c r="H288" s="266" t="s">
        <v>561</v>
      </c>
      <c r="I288" s="266" t="s">
        <v>199</v>
      </c>
      <c r="J288" s="266" t="s">
        <v>199</v>
      </c>
      <c r="K288" s="266" t="s">
        <v>199</v>
      </c>
      <c r="L288" s="266" t="s">
        <v>199</v>
      </c>
      <c r="M288" s="266" t="s">
        <v>640</v>
      </c>
      <c r="N288" s="266" t="s">
        <v>641</v>
      </c>
      <c r="O288" s="272" t="s">
        <v>642</v>
      </c>
      <c r="P288" s="266" t="s">
        <v>620</v>
      </c>
      <c r="Q288" s="266" t="s">
        <v>621</v>
      </c>
      <c r="R288" s="266" t="s">
        <v>0</v>
      </c>
      <c r="S288" s="278">
        <v>45566</v>
      </c>
      <c r="T288" s="278">
        <v>45641</v>
      </c>
      <c r="U288" s="278" t="s">
        <v>199</v>
      </c>
      <c r="V288" s="275">
        <v>0</v>
      </c>
      <c r="W288" s="272" t="s">
        <v>206</v>
      </c>
      <c r="X288" s="266" t="s">
        <v>480</v>
      </c>
      <c r="Y288" s="266" t="s">
        <v>247</v>
      </c>
      <c r="Z288" s="266" t="s">
        <v>199</v>
      </c>
      <c r="AA288" s="266" t="s">
        <v>199</v>
      </c>
      <c r="AB288" s="266" t="s">
        <v>199</v>
      </c>
      <c r="AC288" s="266" t="s">
        <v>2124</v>
      </c>
      <c r="AD288" s="266" t="s">
        <v>633</v>
      </c>
      <c r="AE288" s="266" t="s">
        <v>199</v>
      </c>
      <c r="AF288" s="266" t="s">
        <v>199</v>
      </c>
      <c r="AG288" s="266" t="s">
        <v>199</v>
      </c>
      <c r="AH288" s="266" t="s">
        <v>199</v>
      </c>
      <c r="AI288" s="266" t="s">
        <v>199</v>
      </c>
      <c r="AJ288" s="266" t="s">
        <v>199</v>
      </c>
      <c r="AK288" s="266" t="s">
        <v>622</v>
      </c>
    </row>
    <row r="289" spans="2:37" s="263" customFormat="1" ht="114" x14ac:dyDescent="0.2">
      <c r="B289" s="268" t="s">
        <v>455</v>
      </c>
      <c r="C289" s="315" t="s">
        <v>456</v>
      </c>
      <c r="D289" s="268" t="s">
        <v>716</v>
      </c>
      <c r="E289" s="268" t="s">
        <v>717</v>
      </c>
      <c r="F289" s="266" t="s">
        <v>716</v>
      </c>
      <c r="G289" s="268" t="s">
        <v>2003</v>
      </c>
      <c r="H289" s="268" t="s">
        <v>561</v>
      </c>
      <c r="I289" s="268" t="s">
        <v>199</v>
      </c>
      <c r="J289" s="266" t="s">
        <v>199</v>
      </c>
      <c r="K289" s="266" t="s">
        <v>199</v>
      </c>
      <c r="L289" s="266" t="s">
        <v>199</v>
      </c>
      <c r="M289" s="308" t="s">
        <v>741</v>
      </c>
      <c r="N289" s="308" t="s">
        <v>742</v>
      </c>
      <c r="O289" s="309" t="s">
        <v>743</v>
      </c>
      <c r="P289" s="308" t="s">
        <v>349</v>
      </c>
      <c r="Q289" s="310" t="s">
        <v>398</v>
      </c>
      <c r="R289" s="289" t="s">
        <v>84</v>
      </c>
      <c r="S289" s="269">
        <v>45324</v>
      </c>
      <c r="T289" s="269">
        <v>45626</v>
      </c>
      <c r="U289" s="269" t="s">
        <v>282</v>
      </c>
      <c r="V289" s="115">
        <v>0</v>
      </c>
      <c r="W289" s="272" t="s">
        <v>206</v>
      </c>
      <c r="X289" s="266" t="s">
        <v>402</v>
      </c>
      <c r="Y289" s="266" t="s">
        <v>403</v>
      </c>
      <c r="Z289" s="266" t="s">
        <v>376</v>
      </c>
      <c r="AA289" s="266" t="s">
        <v>199</v>
      </c>
      <c r="AB289" s="272" t="s">
        <v>199</v>
      </c>
      <c r="AC289" s="266" t="s">
        <v>366</v>
      </c>
      <c r="AD289" s="266" t="s">
        <v>199</v>
      </c>
      <c r="AE289" s="266" t="s">
        <v>199</v>
      </c>
      <c r="AF289" s="266" t="s">
        <v>199</v>
      </c>
      <c r="AG289" s="266" t="s">
        <v>199</v>
      </c>
      <c r="AH289" s="266" t="s">
        <v>199</v>
      </c>
      <c r="AI289" s="266" t="s">
        <v>367</v>
      </c>
      <c r="AJ289" s="266" t="s">
        <v>368</v>
      </c>
      <c r="AK289" s="266" t="s">
        <v>420</v>
      </c>
    </row>
    <row r="290" spans="2:37" s="263" customFormat="1" ht="99.75" x14ac:dyDescent="0.2">
      <c r="B290" s="266" t="s">
        <v>455</v>
      </c>
      <c r="C290" s="267" t="s">
        <v>456</v>
      </c>
      <c r="D290" s="266" t="s">
        <v>605</v>
      </c>
      <c r="E290" s="266" t="s">
        <v>607</v>
      </c>
      <c r="F290" s="266" t="s">
        <v>2073</v>
      </c>
      <c r="G290" s="266" t="s">
        <v>1995</v>
      </c>
      <c r="H290" s="266" t="s">
        <v>561</v>
      </c>
      <c r="I290" s="266" t="s">
        <v>199</v>
      </c>
      <c r="J290" s="266" t="s">
        <v>199</v>
      </c>
      <c r="K290" s="266" t="s">
        <v>199</v>
      </c>
      <c r="L290" s="266" t="s">
        <v>199</v>
      </c>
      <c r="M290" s="308" t="s">
        <v>667</v>
      </c>
      <c r="N290" s="308" t="s">
        <v>668</v>
      </c>
      <c r="O290" s="309" t="s">
        <v>664</v>
      </c>
      <c r="P290" s="308" t="s">
        <v>491</v>
      </c>
      <c r="Q290" s="308" t="s">
        <v>665</v>
      </c>
      <c r="R290" s="289" t="s">
        <v>99</v>
      </c>
      <c r="S290" s="269">
        <v>45352</v>
      </c>
      <c r="T290" s="269">
        <v>45657</v>
      </c>
      <c r="U290" s="269" t="s">
        <v>519</v>
      </c>
      <c r="V290" s="115">
        <v>0</v>
      </c>
      <c r="W290" s="272" t="s">
        <v>206</v>
      </c>
      <c r="X290" s="266" t="s">
        <v>480</v>
      </c>
      <c r="Y290" s="266" t="s">
        <v>199</v>
      </c>
      <c r="Z290" s="266" t="s">
        <v>199</v>
      </c>
      <c r="AA290" s="266" t="s">
        <v>199</v>
      </c>
      <c r="AB290" s="266" t="s">
        <v>199</v>
      </c>
      <c r="AC290" s="266" t="s">
        <v>492</v>
      </c>
      <c r="AD290" s="266" t="s">
        <v>199</v>
      </c>
      <c r="AE290" s="266" t="s">
        <v>199</v>
      </c>
      <c r="AF290" s="266" t="s">
        <v>199</v>
      </c>
      <c r="AG290" s="266" t="s">
        <v>199</v>
      </c>
      <c r="AH290" s="266" t="s">
        <v>199</v>
      </c>
      <c r="AI290" s="266" t="s">
        <v>199</v>
      </c>
      <c r="AJ290" s="266" t="s">
        <v>199</v>
      </c>
      <c r="AK290" s="266" t="s">
        <v>666</v>
      </c>
    </row>
    <row r="291" spans="2:37" s="263" customFormat="1" ht="99.75" x14ac:dyDescent="0.2">
      <c r="B291" s="266" t="s">
        <v>455</v>
      </c>
      <c r="C291" s="267" t="s">
        <v>456</v>
      </c>
      <c r="D291" s="266" t="s">
        <v>605</v>
      </c>
      <c r="E291" s="266" t="s">
        <v>607</v>
      </c>
      <c r="F291" s="266" t="s">
        <v>2073</v>
      </c>
      <c r="G291" s="266" t="s">
        <v>1995</v>
      </c>
      <c r="H291" s="266" t="s">
        <v>561</v>
      </c>
      <c r="I291" s="266" t="s">
        <v>199</v>
      </c>
      <c r="J291" s="266" t="s">
        <v>199</v>
      </c>
      <c r="K291" s="266" t="s">
        <v>199</v>
      </c>
      <c r="L291" s="266" t="s">
        <v>199</v>
      </c>
      <c r="M291" s="308" t="s">
        <v>669</v>
      </c>
      <c r="N291" s="308" t="s">
        <v>670</v>
      </c>
      <c r="O291" s="309" t="s">
        <v>664</v>
      </c>
      <c r="P291" s="308" t="s">
        <v>2130</v>
      </c>
      <c r="Q291" s="308" t="s">
        <v>665</v>
      </c>
      <c r="R291" s="289" t="s">
        <v>99</v>
      </c>
      <c r="S291" s="269">
        <v>45323</v>
      </c>
      <c r="T291" s="269">
        <v>45626</v>
      </c>
      <c r="U291" s="269" t="s">
        <v>519</v>
      </c>
      <c r="V291" s="115">
        <v>0</v>
      </c>
      <c r="W291" s="272" t="s">
        <v>206</v>
      </c>
      <c r="X291" s="266" t="s">
        <v>480</v>
      </c>
      <c r="Y291" s="266" t="s">
        <v>199</v>
      </c>
      <c r="Z291" s="266" t="s">
        <v>199</v>
      </c>
      <c r="AA291" s="266" t="s">
        <v>199</v>
      </c>
      <c r="AB291" s="266" t="s">
        <v>199</v>
      </c>
      <c r="AC291" s="266" t="s">
        <v>492</v>
      </c>
      <c r="AD291" s="266" t="s">
        <v>249</v>
      </c>
      <c r="AE291" s="266" t="s">
        <v>199</v>
      </c>
      <c r="AF291" s="266" t="s">
        <v>199</v>
      </c>
      <c r="AG291" s="266" t="s">
        <v>199</v>
      </c>
      <c r="AH291" s="266" t="s">
        <v>199</v>
      </c>
      <c r="AI291" s="266" t="s">
        <v>199</v>
      </c>
      <c r="AJ291" s="266" t="s">
        <v>199</v>
      </c>
      <c r="AK291" s="266" t="s">
        <v>666</v>
      </c>
    </row>
    <row r="292" spans="2:37" s="263" customFormat="1" ht="99.75" x14ac:dyDescent="0.2">
      <c r="B292" s="266" t="s">
        <v>455</v>
      </c>
      <c r="C292" s="267" t="s">
        <v>456</v>
      </c>
      <c r="D292" s="266" t="s">
        <v>716</v>
      </c>
      <c r="E292" s="266" t="s">
        <v>717</v>
      </c>
      <c r="F292" s="266" t="s">
        <v>716</v>
      </c>
      <c r="G292" s="266" t="s">
        <v>2001</v>
      </c>
      <c r="H292" s="266" t="s">
        <v>561</v>
      </c>
      <c r="I292" s="266" t="s">
        <v>199</v>
      </c>
      <c r="J292" s="266" t="s">
        <v>199</v>
      </c>
      <c r="K292" s="266" t="s">
        <v>199</v>
      </c>
      <c r="L292" s="266" t="s">
        <v>199</v>
      </c>
      <c r="M292" s="308" t="s">
        <v>734</v>
      </c>
      <c r="N292" s="308" t="s">
        <v>735</v>
      </c>
      <c r="O292" s="309" t="s">
        <v>736</v>
      </c>
      <c r="P292" s="308" t="s">
        <v>532</v>
      </c>
      <c r="Q292" s="308" t="s">
        <v>531</v>
      </c>
      <c r="R292" s="289" t="s">
        <v>0</v>
      </c>
      <c r="S292" s="269">
        <v>45292</v>
      </c>
      <c r="T292" s="269">
        <v>45473</v>
      </c>
      <c r="U292" s="269" t="s">
        <v>519</v>
      </c>
      <c r="V292" s="271">
        <v>0</v>
      </c>
      <c r="W292" s="272" t="s">
        <v>206</v>
      </c>
      <c r="X292" s="266" t="s">
        <v>534</v>
      </c>
      <c r="Y292" s="266" t="s">
        <v>376</v>
      </c>
      <c r="Z292" s="266" t="s">
        <v>199</v>
      </c>
      <c r="AA292" s="266" t="s">
        <v>199</v>
      </c>
      <c r="AB292" s="266" t="s">
        <v>199</v>
      </c>
      <c r="AC292" s="266" t="s">
        <v>366</v>
      </c>
      <c r="AD292" s="266" t="s">
        <v>520</v>
      </c>
      <c r="AE292" s="266" t="s">
        <v>199</v>
      </c>
      <c r="AF292" s="266" t="s">
        <v>199</v>
      </c>
      <c r="AG292" s="266" t="s">
        <v>199</v>
      </c>
      <c r="AH292" s="266" t="s">
        <v>199</v>
      </c>
      <c r="AI292" s="266" t="s">
        <v>367</v>
      </c>
      <c r="AJ292" s="266" t="s">
        <v>650</v>
      </c>
      <c r="AK292" s="266" t="s">
        <v>536</v>
      </c>
    </row>
    <row r="293" spans="2:37" s="263" customFormat="1" ht="99.75" x14ac:dyDescent="0.2">
      <c r="B293" s="266" t="s">
        <v>455</v>
      </c>
      <c r="C293" s="267" t="s">
        <v>456</v>
      </c>
      <c r="D293" s="266" t="s">
        <v>716</v>
      </c>
      <c r="E293" s="266" t="s">
        <v>717</v>
      </c>
      <c r="F293" s="266" t="s">
        <v>716</v>
      </c>
      <c r="G293" s="266" t="s">
        <v>2002</v>
      </c>
      <c r="H293" s="266" t="s">
        <v>561</v>
      </c>
      <c r="I293" s="266" t="s">
        <v>199</v>
      </c>
      <c r="J293" s="266" t="s">
        <v>199</v>
      </c>
      <c r="K293" s="266" t="s">
        <v>199</v>
      </c>
      <c r="L293" s="266" t="s">
        <v>199</v>
      </c>
      <c r="M293" s="308" t="s">
        <v>737</v>
      </c>
      <c r="N293" s="308" t="s">
        <v>738</v>
      </c>
      <c r="O293" s="309" t="s">
        <v>739</v>
      </c>
      <c r="P293" s="308" t="s">
        <v>259</v>
      </c>
      <c r="Q293" s="308" t="s">
        <v>740</v>
      </c>
      <c r="R293" s="273" t="s">
        <v>72</v>
      </c>
      <c r="S293" s="269">
        <v>45292</v>
      </c>
      <c r="T293" s="269">
        <v>45641</v>
      </c>
      <c r="U293" s="278" t="s">
        <v>199</v>
      </c>
      <c r="V293" s="271">
        <v>0</v>
      </c>
      <c r="W293" s="272" t="s">
        <v>206</v>
      </c>
      <c r="X293" s="266" t="s">
        <v>376</v>
      </c>
      <c r="Y293" s="266" t="s">
        <v>199</v>
      </c>
      <c r="Z293" s="266" t="s">
        <v>199</v>
      </c>
      <c r="AA293" s="266" t="s">
        <v>199</v>
      </c>
      <c r="AB293" s="266" t="s">
        <v>199</v>
      </c>
      <c r="AC293" s="266" t="s">
        <v>209</v>
      </c>
      <c r="AD293" s="266" t="s">
        <v>199</v>
      </c>
      <c r="AE293" s="266" t="s">
        <v>199</v>
      </c>
      <c r="AF293" s="266" t="s">
        <v>199</v>
      </c>
      <c r="AG293" s="266" t="s">
        <v>199</v>
      </c>
      <c r="AH293" s="266" t="s">
        <v>199</v>
      </c>
      <c r="AI293" s="266" t="s">
        <v>199</v>
      </c>
      <c r="AJ293" s="266" t="s">
        <v>199</v>
      </c>
      <c r="AK293" s="272" t="s">
        <v>262</v>
      </c>
    </row>
    <row r="294" spans="2:37" s="263" customFormat="1" ht="171" x14ac:dyDescent="0.2">
      <c r="B294" s="266" t="s">
        <v>523</v>
      </c>
      <c r="C294" s="267" t="s">
        <v>524</v>
      </c>
      <c r="D294" s="266" t="s">
        <v>1531</v>
      </c>
      <c r="E294" s="266" t="s">
        <v>1537</v>
      </c>
      <c r="F294" s="266" t="s">
        <v>2090</v>
      </c>
      <c r="G294" s="266" t="s">
        <v>1988</v>
      </c>
      <c r="H294" s="266" t="s">
        <v>282</v>
      </c>
      <c r="I294" s="266" t="s">
        <v>199</v>
      </c>
      <c r="J294" s="266" t="s">
        <v>199</v>
      </c>
      <c r="K294" s="266" t="s">
        <v>199</v>
      </c>
      <c r="L294" s="283" t="s">
        <v>199</v>
      </c>
      <c r="M294" s="266" t="s">
        <v>2126</v>
      </c>
      <c r="N294" s="266" t="s">
        <v>1539</v>
      </c>
      <c r="O294" s="319" t="s">
        <v>1540</v>
      </c>
      <c r="P294" s="308" t="s">
        <v>543</v>
      </c>
      <c r="Q294" s="308" t="s">
        <v>1541</v>
      </c>
      <c r="R294" s="289" t="s">
        <v>545</v>
      </c>
      <c r="S294" s="269">
        <v>45323</v>
      </c>
      <c r="T294" s="269">
        <v>45641</v>
      </c>
      <c r="U294" s="269" t="s">
        <v>282</v>
      </c>
      <c r="V294" s="271">
        <f>(3.5*20*10.5)*(3886560/30/8)</f>
        <v>11902590</v>
      </c>
      <c r="W294" s="266" t="s">
        <v>546</v>
      </c>
      <c r="X294" s="266" t="s">
        <v>402</v>
      </c>
      <c r="Y294" s="266" t="s">
        <v>199</v>
      </c>
      <c r="Z294" s="266" t="s">
        <v>199</v>
      </c>
      <c r="AA294" s="283" t="s">
        <v>199</v>
      </c>
      <c r="AB294" s="283" t="s">
        <v>199</v>
      </c>
      <c r="AC294" s="266" t="s">
        <v>366</v>
      </c>
      <c r="AD294" s="266" t="s">
        <v>249</v>
      </c>
      <c r="AE294" s="266" t="s">
        <v>199</v>
      </c>
      <c r="AF294" s="296" t="s">
        <v>199</v>
      </c>
      <c r="AG294" s="296" t="s">
        <v>199</v>
      </c>
      <c r="AH294" s="283" t="s">
        <v>199</v>
      </c>
      <c r="AI294" s="266" t="s">
        <v>404</v>
      </c>
      <c r="AJ294" s="266" t="s">
        <v>405</v>
      </c>
      <c r="AK294" s="266" t="s">
        <v>547</v>
      </c>
    </row>
    <row r="295" spans="2:37" s="263" customFormat="1" ht="171" x14ac:dyDescent="0.2">
      <c r="B295" s="266" t="s">
        <v>193</v>
      </c>
      <c r="C295" s="267" t="s">
        <v>1668</v>
      </c>
      <c r="D295" s="266" t="s">
        <v>195</v>
      </c>
      <c r="E295" s="266" t="s">
        <v>197</v>
      </c>
      <c r="F295" s="266" t="s">
        <v>1962</v>
      </c>
      <c r="G295" s="266" t="s">
        <v>1963</v>
      </c>
      <c r="H295" s="266" t="s">
        <v>198</v>
      </c>
      <c r="I295" s="266" t="s">
        <v>199</v>
      </c>
      <c r="J295" s="266" t="s">
        <v>199</v>
      </c>
      <c r="K295" s="266" t="s">
        <v>199</v>
      </c>
      <c r="L295" s="266" t="s">
        <v>199</v>
      </c>
      <c r="M295" s="266" t="s">
        <v>228</v>
      </c>
      <c r="N295" s="266" t="s">
        <v>229</v>
      </c>
      <c r="O295" s="272" t="s">
        <v>230</v>
      </c>
      <c r="P295" s="266" t="s">
        <v>2106</v>
      </c>
      <c r="Q295" s="266" t="s">
        <v>232</v>
      </c>
      <c r="R295" s="272" t="s">
        <v>220</v>
      </c>
      <c r="S295" s="269">
        <v>45627</v>
      </c>
      <c r="T295" s="269">
        <v>45641</v>
      </c>
      <c r="U295" s="272" t="s">
        <v>72</v>
      </c>
      <c r="V295" s="271">
        <v>0</v>
      </c>
      <c r="W295" s="272" t="s">
        <v>206</v>
      </c>
      <c r="X295" s="266" t="s">
        <v>208</v>
      </c>
      <c r="Y295" s="266" t="s">
        <v>233</v>
      </c>
      <c r="Z295" s="266" t="s">
        <v>234</v>
      </c>
      <c r="AA295" s="266" t="s">
        <v>199</v>
      </c>
      <c r="AB295" s="266" t="s">
        <v>199</v>
      </c>
      <c r="AC295" s="266" t="s">
        <v>209</v>
      </c>
      <c r="AD295" s="266" t="s">
        <v>199</v>
      </c>
      <c r="AE295" s="266" t="s">
        <v>199</v>
      </c>
      <c r="AF295" s="266" t="s">
        <v>199</v>
      </c>
      <c r="AG295" s="266" t="s">
        <v>199</v>
      </c>
      <c r="AH295" s="266" t="s">
        <v>199</v>
      </c>
      <c r="AI295" s="266" t="s">
        <v>199</v>
      </c>
      <c r="AJ295" s="266" t="s">
        <v>199</v>
      </c>
      <c r="AK295" s="272" t="s">
        <v>235</v>
      </c>
    </row>
    <row r="296" spans="2:37" s="263" customFormat="1" ht="270.75" x14ac:dyDescent="0.2">
      <c r="B296" s="266" t="s">
        <v>193</v>
      </c>
      <c r="C296" s="267" t="s">
        <v>1668</v>
      </c>
      <c r="D296" s="266" t="s">
        <v>251</v>
      </c>
      <c r="E296" s="266" t="s">
        <v>253</v>
      </c>
      <c r="F296" s="266" t="s">
        <v>1960</v>
      </c>
      <c r="G296" s="266" t="s">
        <v>1961</v>
      </c>
      <c r="H296" s="266" t="s">
        <v>198</v>
      </c>
      <c r="I296" s="266" t="s">
        <v>254</v>
      </c>
      <c r="J296" s="266" t="s">
        <v>255</v>
      </c>
      <c r="K296" s="266" t="s">
        <v>199</v>
      </c>
      <c r="L296" s="266" t="s">
        <v>199</v>
      </c>
      <c r="M296" s="266" t="s">
        <v>263</v>
      </c>
      <c r="N296" s="266" t="s">
        <v>264</v>
      </c>
      <c r="O296" s="272" t="s">
        <v>265</v>
      </c>
      <c r="P296" s="266" t="s">
        <v>2106</v>
      </c>
      <c r="Q296" s="266" t="s">
        <v>232</v>
      </c>
      <c r="R296" s="272" t="s">
        <v>220</v>
      </c>
      <c r="S296" s="269">
        <v>45627</v>
      </c>
      <c r="T296" s="269">
        <v>45641</v>
      </c>
      <c r="U296" s="272" t="s">
        <v>72</v>
      </c>
      <c r="V296" s="271">
        <v>0</v>
      </c>
      <c r="W296" s="272" t="s">
        <v>206</v>
      </c>
      <c r="X296" s="266" t="s">
        <v>208</v>
      </c>
      <c r="Y296" s="266" t="s">
        <v>233</v>
      </c>
      <c r="Z296" s="266" t="s">
        <v>234</v>
      </c>
      <c r="AA296" s="266" t="s">
        <v>199</v>
      </c>
      <c r="AB296" s="266" t="s">
        <v>199</v>
      </c>
      <c r="AC296" s="266" t="s">
        <v>209</v>
      </c>
      <c r="AD296" s="266" t="s">
        <v>199</v>
      </c>
      <c r="AE296" s="266" t="s">
        <v>199</v>
      </c>
      <c r="AF296" s="266" t="s">
        <v>199</v>
      </c>
      <c r="AG296" s="266" t="s">
        <v>199</v>
      </c>
      <c r="AH296" s="266" t="s">
        <v>199</v>
      </c>
      <c r="AI296" s="266" t="s">
        <v>199</v>
      </c>
      <c r="AJ296" s="266" t="s">
        <v>199</v>
      </c>
      <c r="AK296" s="272" t="s">
        <v>235</v>
      </c>
    </row>
    <row r="297" spans="2:37" s="263" customFormat="1" ht="270.75" x14ac:dyDescent="0.2">
      <c r="B297" s="266" t="s">
        <v>193</v>
      </c>
      <c r="C297" s="267" t="s">
        <v>1668</v>
      </c>
      <c r="D297" s="266" t="s">
        <v>251</v>
      </c>
      <c r="E297" s="266" t="s">
        <v>270</v>
      </c>
      <c r="F297" s="266" t="s">
        <v>1960</v>
      </c>
      <c r="G297" s="266" t="s">
        <v>1961</v>
      </c>
      <c r="H297" s="266" t="s">
        <v>198</v>
      </c>
      <c r="I297" s="266" t="s">
        <v>254</v>
      </c>
      <c r="J297" s="266" t="s">
        <v>255</v>
      </c>
      <c r="K297" s="266" t="s">
        <v>199</v>
      </c>
      <c r="L297" s="266" t="s">
        <v>199</v>
      </c>
      <c r="M297" s="266" t="s">
        <v>263</v>
      </c>
      <c r="N297" s="266" t="s">
        <v>275</v>
      </c>
      <c r="O297" s="272" t="s">
        <v>276</v>
      </c>
      <c r="P297" s="266" t="s">
        <v>2106</v>
      </c>
      <c r="Q297" s="266" t="s">
        <v>232</v>
      </c>
      <c r="R297" s="272" t="s">
        <v>220</v>
      </c>
      <c r="S297" s="269">
        <v>45627</v>
      </c>
      <c r="T297" s="269">
        <v>45641</v>
      </c>
      <c r="U297" s="272" t="s">
        <v>72</v>
      </c>
      <c r="V297" s="271">
        <v>0</v>
      </c>
      <c r="W297" s="272" t="s">
        <v>206</v>
      </c>
      <c r="X297" s="266" t="s">
        <v>208</v>
      </c>
      <c r="Y297" s="266" t="s">
        <v>233</v>
      </c>
      <c r="Z297" s="266" t="s">
        <v>234</v>
      </c>
      <c r="AA297" s="266" t="s">
        <v>199</v>
      </c>
      <c r="AB297" s="266" t="s">
        <v>199</v>
      </c>
      <c r="AC297" s="266" t="s">
        <v>209</v>
      </c>
      <c r="AD297" s="266" t="s">
        <v>199</v>
      </c>
      <c r="AE297" s="266" t="s">
        <v>199</v>
      </c>
      <c r="AF297" s="266" t="s">
        <v>199</v>
      </c>
      <c r="AG297" s="266" t="s">
        <v>199</v>
      </c>
      <c r="AH297" s="266" t="s">
        <v>199</v>
      </c>
      <c r="AI297" s="266" t="s">
        <v>199</v>
      </c>
      <c r="AJ297" s="266" t="s">
        <v>199</v>
      </c>
      <c r="AK297" s="272" t="s">
        <v>235</v>
      </c>
    </row>
    <row r="298" spans="2:37" s="263" customFormat="1" ht="171" x14ac:dyDescent="0.2">
      <c r="B298" s="266" t="s">
        <v>455</v>
      </c>
      <c r="C298" s="267" t="s">
        <v>873</v>
      </c>
      <c r="D298" s="266" t="s">
        <v>874</v>
      </c>
      <c r="E298" s="266" t="s">
        <v>876</v>
      </c>
      <c r="F298" s="266" t="s">
        <v>2075</v>
      </c>
      <c r="G298" s="266" t="s">
        <v>2022</v>
      </c>
      <c r="H298" s="266" t="s">
        <v>765</v>
      </c>
      <c r="I298" s="266" t="s">
        <v>877</v>
      </c>
      <c r="J298" s="266" t="s">
        <v>878</v>
      </c>
      <c r="K298" s="266" t="s">
        <v>199</v>
      </c>
      <c r="L298" s="266" t="s">
        <v>199</v>
      </c>
      <c r="M298" s="524" t="s">
        <v>2152</v>
      </c>
      <c r="N298" s="524" t="s">
        <v>2153</v>
      </c>
      <c r="O298" s="272" t="s">
        <v>930</v>
      </c>
      <c r="P298" s="266" t="s">
        <v>2154</v>
      </c>
      <c r="Q298" s="266" t="s">
        <v>232</v>
      </c>
      <c r="R298" s="272" t="s">
        <v>220</v>
      </c>
      <c r="S298" s="269">
        <v>45627</v>
      </c>
      <c r="T298" s="269">
        <v>45641</v>
      </c>
      <c r="U298" s="272" t="s">
        <v>72</v>
      </c>
      <c r="V298" s="115">
        <v>0</v>
      </c>
      <c r="W298" s="272" t="s">
        <v>206</v>
      </c>
      <c r="X298" s="266" t="s">
        <v>208</v>
      </c>
      <c r="Y298" s="266" t="s">
        <v>233</v>
      </c>
      <c r="Z298" s="266" t="s">
        <v>234</v>
      </c>
      <c r="AA298" s="266" t="s">
        <v>917</v>
      </c>
      <c r="AB298" s="266" t="s">
        <v>199</v>
      </c>
      <c r="AC298" s="268" t="s">
        <v>366</v>
      </c>
      <c r="AD298" s="266" t="s">
        <v>199</v>
      </c>
      <c r="AE298" s="266" t="s">
        <v>199</v>
      </c>
      <c r="AF298" s="266" t="s">
        <v>199</v>
      </c>
      <c r="AG298" s="266" t="s">
        <v>199</v>
      </c>
      <c r="AH298" s="266" t="s">
        <v>199</v>
      </c>
      <c r="AI298" s="266" t="s">
        <v>410</v>
      </c>
      <c r="AJ298" s="266" t="s">
        <v>411</v>
      </c>
      <c r="AK298" s="272" t="s">
        <v>235</v>
      </c>
    </row>
    <row r="299" spans="2:37" s="263" customFormat="1" ht="171" x14ac:dyDescent="0.2">
      <c r="B299" s="266" t="s">
        <v>455</v>
      </c>
      <c r="C299" s="267" t="s">
        <v>873</v>
      </c>
      <c r="D299" s="266" t="s">
        <v>874</v>
      </c>
      <c r="E299" s="266" t="s">
        <v>876</v>
      </c>
      <c r="F299" s="266" t="s">
        <v>2075</v>
      </c>
      <c r="G299" s="266" t="s">
        <v>2022</v>
      </c>
      <c r="H299" s="266" t="s">
        <v>765</v>
      </c>
      <c r="I299" s="266" t="s">
        <v>877</v>
      </c>
      <c r="J299" s="266" t="s">
        <v>878</v>
      </c>
      <c r="K299" s="266" t="s">
        <v>199</v>
      </c>
      <c r="L299" s="266" t="s">
        <v>199</v>
      </c>
      <c r="M299" s="266" t="s">
        <v>2158</v>
      </c>
      <c r="N299" s="266" t="s">
        <v>2159</v>
      </c>
      <c r="O299" s="272" t="s">
        <v>920</v>
      </c>
      <c r="P299" s="266" t="s">
        <v>2106</v>
      </c>
      <c r="Q299" s="266" t="s">
        <v>232</v>
      </c>
      <c r="R299" s="272" t="s">
        <v>220</v>
      </c>
      <c r="S299" s="269">
        <v>45627</v>
      </c>
      <c r="T299" s="269">
        <v>45641</v>
      </c>
      <c r="U299" s="272" t="s">
        <v>72</v>
      </c>
      <c r="V299" s="115">
        <v>0</v>
      </c>
      <c r="W299" s="272" t="s">
        <v>206</v>
      </c>
      <c r="X299" s="266" t="s">
        <v>208</v>
      </c>
      <c r="Y299" s="266" t="s">
        <v>233</v>
      </c>
      <c r="Z299" s="266" t="s">
        <v>234</v>
      </c>
      <c r="AA299" s="266" t="s">
        <v>917</v>
      </c>
      <c r="AB299" s="266" t="s">
        <v>199</v>
      </c>
      <c r="AC299" s="268" t="s">
        <v>366</v>
      </c>
      <c r="AD299" s="266" t="s">
        <v>199</v>
      </c>
      <c r="AE299" s="266" t="s">
        <v>199</v>
      </c>
      <c r="AF299" s="266" t="s">
        <v>199</v>
      </c>
      <c r="AG299" s="266" t="s">
        <v>199</v>
      </c>
      <c r="AH299" s="266" t="s">
        <v>199</v>
      </c>
      <c r="AI299" s="266" t="s">
        <v>410</v>
      </c>
      <c r="AJ299" s="266" t="s">
        <v>411</v>
      </c>
      <c r="AK299" s="272" t="s">
        <v>235</v>
      </c>
    </row>
    <row r="300" spans="2:37" s="263" customFormat="1" ht="142.5" x14ac:dyDescent="0.2">
      <c r="B300" s="266" t="s">
        <v>455</v>
      </c>
      <c r="C300" s="267" t="s">
        <v>873</v>
      </c>
      <c r="D300" s="266" t="s">
        <v>1542</v>
      </c>
      <c r="E300" s="266" t="s">
        <v>1574</v>
      </c>
      <c r="F300" s="266" t="s">
        <v>1967</v>
      </c>
      <c r="G300" s="266" t="s">
        <v>1968</v>
      </c>
      <c r="H300" s="266" t="s">
        <v>1545</v>
      </c>
      <c r="I300" s="266" t="s">
        <v>1546</v>
      </c>
      <c r="J300" s="266" t="s">
        <v>1547</v>
      </c>
      <c r="K300" s="266" t="s">
        <v>199</v>
      </c>
      <c r="L300" s="266" t="s">
        <v>199</v>
      </c>
      <c r="M300" s="266" t="s">
        <v>1578</v>
      </c>
      <c r="N300" s="266" t="s">
        <v>1579</v>
      </c>
      <c r="O300" s="272" t="s">
        <v>1580</v>
      </c>
      <c r="P300" s="266" t="s">
        <v>2106</v>
      </c>
      <c r="Q300" s="266" t="s">
        <v>1582</v>
      </c>
      <c r="R300" s="269" t="s">
        <v>220</v>
      </c>
      <c r="S300" s="269">
        <v>45627</v>
      </c>
      <c r="T300" s="269">
        <v>45641</v>
      </c>
      <c r="U300" s="266" t="s">
        <v>281</v>
      </c>
      <c r="V300" s="115">
        <v>0</v>
      </c>
      <c r="W300" s="272" t="s">
        <v>206</v>
      </c>
      <c r="X300" s="266" t="s">
        <v>208</v>
      </c>
      <c r="Y300" s="266" t="s">
        <v>356</v>
      </c>
      <c r="Z300" s="266" t="s">
        <v>199</v>
      </c>
      <c r="AA300" s="283" t="s">
        <v>199</v>
      </c>
      <c r="AB300" s="283" t="s">
        <v>199</v>
      </c>
      <c r="AC300" s="266" t="s">
        <v>1554</v>
      </c>
      <c r="AD300" s="266" t="s">
        <v>199</v>
      </c>
      <c r="AE300" s="266" t="s">
        <v>199</v>
      </c>
      <c r="AF300" s="296" t="s">
        <v>199</v>
      </c>
      <c r="AG300" s="296" t="s">
        <v>199</v>
      </c>
      <c r="AH300" s="283" t="s">
        <v>199</v>
      </c>
      <c r="AI300" s="266" t="s">
        <v>199</v>
      </c>
      <c r="AJ300" s="266" t="s">
        <v>199</v>
      </c>
      <c r="AK300" s="266" t="s">
        <v>295</v>
      </c>
    </row>
    <row r="301" spans="2:37" s="263" customFormat="1" ht="171" x14ac:dyDescent="0.2">
      <c r="B301" s="266" t="s">
        <v>455</v>
      </c>
      <c r="C301" s="267" t="s">
        <v>873</v>
      </c>
      <c r="D301" s="266" t="s">
        <v>1135</v>
      </c>
      <c r="E301" s="266" t="s">
        <v>1145</v>
      </c>
      <c r="F301" s="266" t="s">
        <v>2084</v>
      </c>
      <c r="G301" s="266" t="s">
        <v>2038</v>
      </c>
      <c r="H301" s="266" t="s">
        <v>765</v>
      </c>
      <c r="I301" s="266" t="s">
        <v>878</v>
      </c>
      <c r="J301" s="266" t="s">
        <v>199</v>
      </c>
      <c r="K301" s="266" t="s">
        <v>199</v>
      </c>
      <c r="L301" s="266" t="s">
        <v>199</v>
      </c>
      <c r="M301" s="266" t="s">
        <v>1146</v>
      </c>
      <c r="N301" s="266" t="s">
        <v>2101</v>
      </c>
      <c r="O301" s="266" t="s">
        <v>1148</v>
      </c>
      <c r="P301" s="266" t="s">
        <v>2131</v>
      </c>
      <c r="Q301" s="266"/>
      <c r="R301" s="269" t="s">
        <v>220</v>
      </c>
      <c r="S301" s="269">
        <v>45520</v>
      </c>
      <c r="T301" s="269">
        <v>45626</v>
      </c>
      <c r="U301" s="266" t="s">
        <v>50</v>
      </c>
      <c r="V301" s="282">
        <v>21600413</v>
      </c>
      <c r="W301" s="280">
        <v>296</v>
      </c>
      <c r="X301" s="266" t="s">
        <v>357</v>
      </c>
      <c r="Y301" s="266" t="s">
        <v>199</v>
      </c>
      <c r="Z301" s="266" t="s">
        <v>199</v>
      </c>
      <c r="AA301" s="266" t="s">
        <v>199</v>
      </c>
      <c r="AB301" s="266" t="s">
        <v>199</v>
      </c>
      <c r="AC301" s="266" t="s">
        <v>359</v>
      </c>
      <c r="AD301" s="266" t="s">
        <v>419</v>
      </c>
      <c r="AE301" s="266" t="s">
        <v>249</v>
      </c>
      <c r="AF301" s="266" t="s">
        <v>199</v>
      </c>
      <c r="AG301" s="266" t="s">
        <v>199</v>
      </c>
      <c r="AH301" s="266" t="s">
        <v>199</v>
      </c>
      <c r="AI301" s="268" t="s">
        <v>199</v>
      </c>
      <c r="AJ301" s="283" t="s">
        <v>199</v>
      </c>
      <c r="AK301" s="268" t="s">
        <v>983</v>
      </c>
    </row>
    <row r="302" spans="2:37" s="263" customFormat="1" ht="171" x14ac:dyDescent="0.2">
      <c r="B302" s="266" t="s">
        <v>193</v>
      </c>
      <c r="C302" s="267" t="s">
        <v>1668</v>
      </c>
      <c r="D302" s="266" t="s">
        <v>195</v>
      </c>
      <c r="E302" s="266" t="s">
        <v>197</v>
      </c>
      <c r="F302" s="266" t="s">
        <v>1962</v>
      </c>
      <c r="G302" s="266" t="s">
        <v>1963</v>
      </c>
      <c r="H302" s="266" t="s">
        <v>198</v>
      </c>
      <c r="I302" s="266" t="s">
        <v>199</v>
      </c>
      <c r="J302" s="266" t="s">
        <v>199</v>
      </c>
      <c r="K302" s="266" t="s">
        <v>199</v>
      </c>
      <c r="L302" s="266" t="s">
        <v>199</v>
      </c>
      <c r="M302" s="266" t="s">
        <v>216</v>
      </c>
      <c r="N302" s="266" t="s">
        <v>2155</v>
      </c>
      <c r="O302" s="272" t="s">
        <v>217</v>
      </c>
      <c r="P302" s="266" t="s">
        <v>218</v>
      </c>
      <c r="Q302" s="266" t="s">
        <v>219</v>
      </c>
      <c r="R302" s="272" t="s">
        <v>220</v>
      </c>
      <c r="S302" s="269">
        <v>45383</v>
      </c>
      <c r="T302" s="269">
        <v>45625</v>
      </c>
      <c r="U302" s="272" t="s">
        <v>72</v>
      </c>
      <c r="V302" s="282">
        <v>165489753</v>
      </c>
      <c r="W302" s="280" t="s">
        <v>221</v>
      </c>
      <c r="X302" s="266" t="s">
        <v>207</v>
      </c>
      <c r="Y302" s="266" t="s">
        <v>208</v>
      </c>
      <c r="Z302" s="266" t="s">
        <v>199</v>
      </c>
      <c r="AA302" s="266" t="s">
        <v>199</v>
      </c>
      <c r="AB302" s="266" t="s">
        <v>199</v>
      </c>
      <c r="AC302" s="266" t="s">
        <v>209</v>
      </c>
      <c r="AD302" s="266" t="s">
        <v>249</v>
      </c>
      <c r="AE302" s="266" t="s">
        <v>199</v>
      </c>
      <c r="AF302" s="266" t="s">
        <v>199</v>
      </c>
      <c r="AG302" s="266" t="s">
        <v>199</v>
      </c>
      <c r="AH302" s="266" t="s">
        <v>199</v>
      </c>
      <c r="AI302" s="266" t="s">
        <v>199</v>
      </c>
      <c r="AJ302" s="266" t="s">
        <v>199</v>
      </c>
      <c r="AK302" s="272" t="s">
        <v>210</v>
      </c>
    </row>
    <row r="303" spans="2:37" s="263" customFormat="1" ht="270.75" x14ac:dyDescent="0.2">
      <c r="B303" s="268" t="s">
        <v>193</v>
      </c>
      <c r="C303" s="267" t="s">
        <v>1668</v>
      </c>
      <c r="D303" s="268" t="s">
        <v>390</v>
      </c>
      <c r="E303" s="268" t="s">
        <v>415</v>
      </c>
      <c r="F303" s="268" t="s">
        <v>1976</v>
      </c>
      <c r="G303" s="268" t="s">
        <v>1978</v>
      </c>
      <c r="H303" s="268" t="s">
        <v>393</v>
      </c>
      <c r="I303" s="268" t="s">
        <v>394</v>
      </c>
      <c r="J303" s="268" t="s">
        <v>255</v>
      </c>
      <c r="K303" s="268" t="s">
        <v>199</v>
      </c>
      <c r="L303" s="268" t="s">
        <v>199</v>
      </c>
      <c r="M303" s="266" t="s">
        <v>437</v>
      </c>
      <c r="N303" s="266" t="s">
        <v>438</v>
      </c>
      <c r="O303" s="272" t="s">
        <v>439</v>
      </c>
      <c r="P303" s="266" t="s">
        <v>440</v>
      </c>
      <c r="Q303" s="266" t="s">
        <v>441</v>
      </c>
      <c r="R303" s="266" t="s">
        <v>220</v>
      </c>
      <c r="S303" s="269">
        <v>45352</v>
      </c>
      <c r="T303" s="269">
        <v>45626</v>
      </c>
      <c r="U303" s="269" t="s">
        <v>84</v>
      </c>
      <c r="V303" s="282">
        <v>45302408</v>
      </c>
      <c r="W303" s="280" t="s">
        <v>334</v>
      </c>
      <c r="X303" s="266" t="s">
        <v>208</v>
      </c>
      <c r="Y303" s="266" t="s">
        <v>401</v>
      </c>
      <c r="Z303" s="266" t="s">
        <v>356</v>
      </c>
      <c r="AA303" s="266" t="s">
        <v>357</v>
      </c>
      <c r="AB303" s="272" t="s">
        <v>199</v>
      </c>
      <c r="AC303" s="266" t="s">
        <v>358</v>
      </c>
      <c r="AD303" s="266" t="s">
        <v>419</v>
      </c>
      <c r="AE303" s="266" t="s">
        <v>249</v>
      </c>
      <c r="AF303" s="266" t="s">
        <v>199</v>
      </c>
      <c r="AG303" s="266" t="s">
        <v>199</v>
      </c>
      <c r="AH303" s="266" t="s">
        <v>199</v>
      </c>
      <c r="AI303" s="266" t="s">
        <v>199</v>
      </c>
      <c r="AJ303" s="266" t="s">
        <v>199</v>
      </c>
      <c r="AK303" s="266" t="s">
        <v>235</v>
      </c>
    </row>
    <row r="304" spans="2:37" s="263" customFormat="1" ht="171" x14ac:dyDescent="0.2">
      <c r="B304" s="266" t="s">
        <v>455</v>
      </c>
      <c r="C304" s="267" t="s">
        <v>873</v>
      </c>
      <c r="D304" s="266" t="s">
        <v>1135</v>
      </c>
      <c r="E304" s="266" t="s">
        <v>1137</v>
      </c>
      <c r="F304" s="266" t="s">
        <v>2084</v>
      </c>
      <c r="G304" s="266" t="s">
        <v>2036</v>
      </c>
      <c r="H304" s="266" t="s">
        <v>765</v>
      </c>
      <c r="I304" s="266" t="s">
        <v>878</v>
      </c>
      <c r="J304" s="266" t="s">
        <v>199</v>
      </c>
      <c r="K304" s="266" t="s">
        <v>199</v>
      </c>
      <c r="L304" s="266" t="s">
        <v>199</v>
      </c>
      <c r="M304" s="266" t="s">
        <v>1138</v>
      </c>
      <c r="N304" s="272" t="s">
        <v>1139</v>
      </c>
      <c r="O304" s="266" t="s">
        <v>1140</v>
      </c>
      <c r="P304" s="266" t="s">
        <v>2109</v>
      </c>
      <c r="Q304" s="266"/>
      <c r="R304" s="266" t="s">
        <v>220</v>
      </c>
      <c r="S304" s="269">
        <v>45474</v>
      </c>
      <c r="T304" s="269">
        <v>45641</v>
      </c>
      <c r="U304" s="269" t="s">
        <v>519</v>
      </c>
      <c r="V304" s="282">
        <v>21600413</v>
      </c>
      <c r="W304" s="280">
        <v>296</v>
      </c>
      <c r="X304" s="266" t="s">
        <v>356</v>
      </c>
      <c r="Y304" s="266" t="s">
        <v>357</v>
      </c>
      <c r="Z304" s="266" t="s">
        <v>199</v>
      </c>
      <c r="AA304" s="266" t="s">
        <v>199</v>
      </c>
      <c r="AB304" s="266" t="s">
        <v>199</v>
      </c>
      <c r="AC304" s="266" t="s">
        <v>359</v>
      </c>
      <c r="AD304" s="266" t="s">
        <v>419</v>
      </c>
      <c r="AE304" s="266" t="s">
        <v>249</v>
      </c>
      <c r="AF304" s="266" t="s">
        <v>199</v>
      </c>
      <c r="AG304" s="266" t="s">
        <v>199</v>
      </c>
      <c r="AH304" s="266" t="s">
        <v>199</v>
      </c>
      <c r="AI304" s="266" t="s">
        <v>199</v>
      </c>
      <c r="AJ304" s="266" t="s">
        <v>199</v>
      </c>
      <c r="AK304" s="266" t="s">
        <v>983</v>
      </c>
    </row>
    <row r="305" spans="2:37" s="263" customFormat="1" ht="99.75" x14ac:dyDescent="0.2">
      <c r="B305" s="266" t="s">
        <v>455</v>
      </c>
      <c r="C305" s="267" t="s">
        <v>456</v>
      </c>
      <c r="D305" s="266" t="s">
        <v>853</v>
      </c>
      <c r="E305" s="266" t="s">
        <v>863</v>
      </c>
      <c r="F305" s="266" t="s">
        <v>2074</v>
      </c>
      <c r="G305" s="266" t="s">
        <v>2016</v>
      </c>
      <c r="H305" s="266" t="s">
        <v>561</v>
      </c>
      <c r="I305" s="266" t="s">
        <v>199</v>
      </c>
      <c r="J305" s="266" t="s">
        <v>856</v>
      </c>
      <c r="K305" s="266" t="s">
        <v>199</v>
      </c>
      <c r="L305" s="266" t="s">
        <v>199</v>
      </c>
      <c r="M305" s="266" t="s">
        <v>864</v>
      </c>
      <c r="N305" s="266" t="s">
        <v>865</v>
      </c>
      <c r="O305" s="272" t="s">
        <v>866</v>
      </c>
      <c r="P305" s="266" t="s">
        <v>620</v>
      </c>
      <c r="Q305" s="266" t="s">
        <v>621</v>
      </c>
      <c r="R305" s="266" t="s">
        <v>0</v>
      </c>
      <c r="S305" s="278">
        <v>45474</v>
      </c>
      <c r="T305" s="278">
        <v>45641</v>
      </c>
      <c r="U305" s="278" t="s">
        <v>519</v>
      </c>
      <c r="V305" s="271">
        <v>100000000</v>
      </c>
      <c r="W305" s="266">
        <v>220</v>
      </c>
      <c r="X305" s="266" t="s">
        <v>480</v>
      </c>
      <c r="Y305" s="266" t="s">
        <v>208</v>
      </c>
      <c r="Z305" s="266" t="s">
        <v>207</v>
      </c>
      <c r="AA305" s="266" t="s">
        <v>199</v>
      </c>
      <c r="AB305" s="266" t="s">
        <v>199</v>
      </c>
      <c r="AC305" s="266" t="s">
        <v>2124</v>
      </c>
      <c r="AD305" s="266" t="s">
        <v>249</v>
      </c>
      <c r="AE305" s="266" t="s">
        <v>199</v>
      </c>
      <c r="AF305" s="266" t="s">
        <v>199</v>
      </c>
      <c r="AG305" s="266" t="s">
        <v>199</v>
      </c>
      <c r="AH305" s="266" t="s">
        <v>199</v>
      </c>
      <c r="AI305" s="266" t="s">
        <v>199</v>
      </c>
      <c r="AJ305" s="266" t="s">
        <v>199</v>
      </c>
      <c r="AK305" s="266" t="s">
        <v>622</v>
      </c>
    </row>
    <row r="306" spans="2:37" s="263" customFormat="1" ht="409.5" x14ac:dyDescent="0.2">
      <c r="B306" s="266" t="s">
        <v>455</v>
      </c>
      <c r="C306" s="267" t="s">
        <v>456</v>
      </c>
      <c r="D306" s="266" t="s">
        <v>716</v>
      </c>
      <c r="E306" s="266" t="s">
        <v>717</v>
      </c>
      <c r="F306" s="266" t="s">
        <v>716</v>
      </c>
      <c r="G306" s="266" t="s">
        <v>2014</v>
      </c>
      <c r="H306" s="266" t="s">
        <v>561</v>
      </c>
      <c r="I306" s="266" t="s">
        <v>199</v>
      </c>
      <c r="J306" s="266" t="s">
        <v>199</v>
      </c>
      <c r="K306" s="266" t="s">
        <v>199</v>
      </c>
      <c r="L306" s="266" t="s">
        <v>199</v>
      </c>
      <c r="M306" s="280" t="s">
        <v>846</v>
      </c>
      <c r="N306" s="280" t="s">
        <v>846</v>
      </c>
      <c r="O306" s="280" t="s">
        <v>847</v>
      </c>
      <c r="P306" s="280" t="s">
        <v>843</v>
      </c>
      <c r="Q306" s="280" t="s">
        <v>848</v>
      </c>
      <c r="R306" s="280" t="s">
        <v>282</v>
      </c>
      <c r="S306" s="290">
        <v>45323</v>
      </c>
      <c r="T306" s="290">
        <v>45626</v>
      </c>
      <c r="U306" s="280" t="s">
        <v>519</v>
      </c>
      <c r="V306" s="275">
        <v>90069132.609999999</v>
      </c>
      <c r="W306" s="280" t="s">
        <v>2020</v>
      </c>
      <c r="X306" s="266" t="s">
        <v>480</v>
      </c>
      <c r="Y306" s="266" t="s">
        <v>376</v>
      </c>
      <c r="Z306" s="266" t="s">
        <v>199</v>
      </c>
      <c r="AA306" s="266" t="s">
        <v>199</v>
      </c>
      <c r="AB306" s="266" t="s">
        <v>199</v>
      </c>
      <c r="AC306" s="266" t="s">
        <v>520</v>
      </c>
      <c r="AD306" s="266" t="s">
        <v>249</v>
      </c>
      <c r="AE306" s="266" t="s">
        <v>199</v>
      </c>
      <c r="AF306" s="266" t="s">
        <v>199</v>
      </c>
      <c r="AG306" s="266" t="s">
        <v>199</v>
      </c>
      <c r="AH306" s="266" t="s">
        <v>199</v>
      </c>
      <c r="AI306" s="266" t="s">
        <v>199</v>
      </c>
      <c r="AJ306" s="266" t="s">
        <v>199</v>
      </c>
      <c r="AK306" s="272" t="s">
        <v>622</v>
      </c>
    </row>
    <row r="307" spans="2:37" s="263" customFormat="1" ht="171" x14ac:dyDescent="0.2">
      <c r="B307" s="266" t="s">
        <v>523</v>
      </c>
      <c r="C307" s="267" t="s">
        <v>524</v>
      </c>
      <c r="D307" s="266" t="s">
        <v>548</v>
      </c>
      <c r="E307" s="266" t="s">
        <v>550</v>
      </c>
      <c r="F307" s="266" t="s">
        <v>548</v>
      </c>
      <c r="G307" s="266" t="s">
        <v>1987</v>
      </c>
      <c r="H307" s="266" t="s">
        <v>282</v>
      </c>
      <c r="I307" s="266" t="s">
        <v>199</v>
      </c>
      <c r="J307" s="266" t="s">
        <v>199</v>
      </c>
      <c r="K307" s="266" t="s">
        <v>199</v>
      </c>
      <c r="L307" s="266" t="s">
        <v>199</v>
      </c>
      <c r="M307" s="266" t="s">
        <v>576</v>
      </c>
      <c r="N307" s="266" t="s">
        <v>577</v>
      </c>
      <c r="O307" s="272" t="s">
        <v>578</v>
      </c>
      <c r="P307" s="266" t="s">
        <v>543</v>
      </c>
      <c r="Q307" s="266" t="s">
        <v>544</v>
      </c>
      <c r="R307" s="266" t="s">
        <v>545</v>
      </c>
      <c r="S307" s="269">
        <v>45383</v>
      </c>
      <c r="T307" s="269">
        <v>45641</v>
      </c>
      <c r="U307" s="269" t="s">
        <v>282</v>
      </c>
      <c r="V307" s="271">
        <f>(6*20*8.5)*(3886560/30/8)</f>
        <v>16517880</v>
      </c>
      <c r="W307" s="266" t="s">
        <v>546</v>
      </c>
      <c r="X307" s="266" t="s">
        <v>403</v>
      </c>
      <c r="Y307" s="266" t="s">
        <v>199</v>
      </c>
      <c r="Z307" s="266" t="s">
        <v>199</v>
      </c>
      <c r="AA307" s="266" t="s">
        <v>199</v>
      </c>
      <c r="AB307" s="266" t="s">
        <v>199</v>
      </c>
      <c r="AC307" s="266" t="s">
        <v>366</v>
      </c>
      <c r="AD307" s="266" t="s">
        <v>249</v>
      </c>
      <c r="AE307" s="266" t="s">
        <v>199</v>
      </c>
      <c r="AF307" s="266" t="s">
        <v>199</v>
      </c>
      <c r="AG307" s="266" t="s">
        <v>199</v>
      </c>
      <c r="AH307" s="266" t="s">
        <v>199</v>
      </c>
      <c r="AI307" s="266" t="s">
        <v>367</v>
      </c>
      <c r="AJ307" s="266" t="s">
        <v>368</v>
      </c>
      <c r="AK307" s="266" t="s">
        <v>579</v>
      </c>
    </row>
    <row r="308" spans="2:37" s="263" customFormat="1" ht="99.75" x14ac:dyDescent="0.2">
      <c r="B308" s="266" t="s">
        <v>455</v>
      </c>
      <c r="C308" s="267" t="s">
        <v>456</v>
      </c>
      <c r="D308" s="266" t="s">
        <v>716</v>
      </c>
      <c r="E308" s="266" t="s">
        <v>717</v>
      </c>
      <c r="F308" s="266" t="s">
        <v>716</v>
      </c>
      <c r="G308" s="266" t="s">
        <v>2005</v>
      </c>
      <c r="H308" s="266" t="s">
        <v>561</v>
      </c>
      <c r="I308" s="266" t="s">
        <v>199</v>
      </c>
      <c r="J308" s="266" t="s">
        <v>199</v>
      </c>
      <c r="K308" s="266" t="s">
        <v>199</v>
      </c>
      <c r="L308" s="266" t="s">
        <v>199</v>
      </c>
      <c r="M308" s="266" t="s">
        <v>772</v>
      </c>
      <c r="N308" s="266" t="s">
        <v>773</v>
      </c>
      <c r="O308" s="272" t="s">
        <v>774</v>
      </c>
      <c r="P308" s="303" t="s">
        <v>775</v>
      </c>
      <c r="Q308" s="303" t="s">
        <v>776</v>
      </c>
      <c r="R308" s="266" t="s">
        <v>199</v>
      </c>
      <c r="S308" s="269">
        <v>45292</v>
      </c>
      <c r="T308" s="269">
        <v>45473</v>
      </c>
      <c r="U308" s="269" t="s">
        <v>519</v>
      </c>
      <c r="V308" s="271">
        <v>0</v>
      </c>
      <c r="W308" s="272" t="s">
        <v>206</v>
      </c>
      <c r="X308" s="266" t="s">
        <v>208</v>
      </c>
      <c r="Y308" s="266" t="s">
        <v>376</v>
      </c>
      <c r="Z308" s="266" t="s">
        <v>402</v>
      </c>
      <c r="AA308" s="266" t="s">
        <v>199</v>
      </c>
      <c r="AB308" s="266" t="s">
        <v>199</v>
      </c>
      <c r="AC308" s="266" t="s">
        <v>366</v>
      </c>
      <c r="AD308" s="266" t="s">
        <v>520</v>
      </c>
      <c r="AE308" s="266" t="s">
        <v>199</v>
      </c>
      <c r="AF308" s="266" t="s">
        <v>199</v>
      </c>
      <c r="AG308" s="266" t="s">
        <v>199</v>
      </c>
      <c r="AH308" s="266" t="s">
        <v>199</v>
      </c>
      <c r="AI308" s="266" t="s">
        <v>777</v>
      </c>
      <c r="AJ308" s="266" t="s">
        <v>411</v>
      </c>
      <c r="AK308" s="266" t="s">
        <v>778</v>
      </c>
    </row>
    <row r="309" spans="2:37" s="263" customFormat="1" ht="99.75" x14ac:dyDescent="0.2">
      <c r="B309" s="266" t="s">
        <v>455</v>
      </c>
      <c r="C309" s="267" t="s">
        <v>456</v>
      </c>
      <c r="D309" s="266" t="s">
        <v>716</v>
      </c>
      <c r="E309" s="266" t="s">
        <v>717</v>
      </c>
      <c r="F309" s="266" t="s">
        <v>716</v>
      </c>
      <c r="G309" s="266" t="s">
        <v>2005</v>
      </c>
      <c r="H309" s="266" t="s">
        <v>561</v>
      </c>
      <c r="I309" s="266" t="s">
        <v>199</v>
      </c>
      <c r="J309" s="266" t="s">
        <v>199</v>
      </c>
      <c r="K309" s="266" t="s">
        <v>199</v>
      </c>
      <c r="L309" s="266" t="s">
        <v>199</v>
      </c>
      <c r="M309" s="266" t="s">
        <v>779</v>
      </c>
      <c r="N309" s="266" t="s">
        <v>780</v>
      </c>
      <c r="O309" s="272" t="s">
        <v>774</v>
      </c>
      <c r="P309" s="303" t="s">
        <v>775</v>
      </c>
      <c r="Q309" s="303" t="s">
        <v>776</v>
      </c>
      <c r="R309" s="266" t="s">
        <v>199</v>
      </c>
      <c r="S309" s="269">
        <v>45474</v>
      </c>
      <c r="T309" s="269">
        <v>45657</v>
      </c>
      <c r="U309" s="269" t="s">
        <v>519</v>
      </c>
      <c r="V309" s="271">
        <v>0</v>
      </c>
      <c r="W309" s="272" t="s">
        <v>206</v>
      </c>
      <c r="X309" s="266" t="s">
        <v>208</v>
      </c>
      <c r="Y309" s="266" t="s">
        <v>376</v>
      </c>
      <c r="Z309" s="266" t="s">
        <v>402</v>
      </c>
      <c r="AA309" s="266" t="s">
        <v>199</v>
      </c>
      <c r="AB309" s="266" t="s">
        <v>199</v>
      </c>
      <c r="AC309" s="266" t="s">
        <v>366</v>
      </c>
      <c r="AD309" s="266" t="s">
        <v>520</v>
      </c>
      <c r="AE309" s="266" t="s">
        <v>199</v>
      </c>
      <c r="AF309" s="266" t="s">
        <v>199</v>
      </c>
      <c r="AG309" s="266" t="s">
        <v>199</v>
      </c>
      <c r="AH309" s="266" t="s">
        <v>199</v>
      </c>
      <c r="AI309" s="266" t="s">
        <v>777</v>
      </c>
      <c r="AJ309" s="266" t="s">
        <v>411</v>
      </c>
      <c r="AK309" s="266" t="s">
        <v>778</v>
      </c>
    </row>
    <row r="310" spans="2:37" s="263" customFormat="1" ht="171" x14ac:dyDescent="0.2">
      <c r="B310" s="266" t="s">
        <v>455</v>
      </c>
      <c r="C310" s="267" t="s">
        <v>873</v>
      </c>
      <c r="D310" s="266" t="s">
        <v>1053</v>
      </c>
      <c r="E310" s="266" t="s">
        <v>1073</v>
      </c>
      <c r="F310" s="266" t="s">
        <v>2082</v>
      </c>
      <c r="G310" s="266" t="s">
        <v>1990</v>
      </c>
      <c r="H310" s="266" t="s">
        <v>765</v>
      </c>
      <c r="I310" s="266" t="s">
        <v>877</v>
      </c>
      <c r="J310" s="266" t="s">
        <v>878</v>
      </c>
      <c r="K310" s="266" t="s">
        <v>199</v>
      </c>
      <c r="L310" s="266" t="s">
        <v>199</v>
      </c>
      <c r="M310" s="266" t="s">
        <v>1074</v>
      </c>
      <c r="N310" s="266" t="s">
        <v>1075</v>
      </c>
      <c r="O310" s="266" t="s">
        <v>1932</v>
      </c>
      <c r="P310" s="266" t="s">
        <v>2156</v>
      </c>
      <c r="Q310" s="266"/>
      <c r="R310" s="266" t="s">
        <v>220</v>
      </c>
      <c r="S310" s="269">
        <v>45536</v>
      </c>
      <c r="T310" s="269">
        <v>45642</v>
      </c>
      <c r="U310" s="269" t="s">
        <v>282</v>
      </c>
      <c r="V310" s="282">
        <v>1300000000</v>
      </c>
      <c r="W310" s="280" t="s">
        <v>1077</v>
      </c>
      <c r="X310" s="266" t="s">
        <v>356</v>
      </c>
      <c r="Y310" s="266" t="s">
        <v>199</v>
      </c>
      <c r="Z310" s="266" t="s">
        <v>199</v>
      </c>
      <c r="AA310" s="266" t="s">
        <v>199</v>
      </c>
      <c r="AB310" s="266" t="s">
        <v>199</v>
      </c>
      <c r="AC310" s="266" t="s">
        <v>358</v>
      </c>
      <c r="AD310" s="266" t="s">
        <v>249</v>
      </c>
      <c r="AE310" s="266" t="s">
        <v>199</v>
      </c>
      <c r="AF310" s="266" t="s">
        <v>199</v>
      </c>
      <c r="AG310" s="266" t="s">
        <v>199</v>
      </c>
      <c r="AH310" s="266" t="s">
        <v>199</v>
      </c>
      <c r="AI310" s="266" t="s">
        <v>199</v>
      </c>
      <c r="AJ310" s="266"/>
      <c r="AK310" s="266" t="s">
        <v>235</v>
      </c>
    </row>
    <row r="311" spans="2:37" s="263" customFormat="1" ht="171" x14ac:dyDescent="0.2">
      <c r="B311" s="266" t="s">
        <v>455</v>
      </c>
      <c r="C311" s="267" t="s">
        <v>873</v>
      </c>
      <c r="D311" s="266" t="s">
        <v>1110</v>
      </c>
      <c r="E311" s="266" t="s">
        <v>1112</v>
      </c>
      <c r="F311" s="266" t="s">
        <v>1110</v>
      </c>
      <c r="G311" s="266" t="s">
        <v>2033</v>
      </c>
      <c r="H311" s="266" t="s">
        <v>765</v>
      </c>
      <c r="I311" s="266" t="s">
        <v>877</v>
      </c>
      <c r="J311" s="266" t="s">
        <v>878</v>
      </c>
      <c r="K311" s="266" t="s">
        <v>199</v>
      </c>
      <c r="L311" s="266" t="s">
        <v>199</v>
      </c>
      <c r="M311" s="266" t="s">
        <v>1113</v>
      </c>
      <c r="N311" s="266" t="s">
        <v>1114</v>
      </c>
      <c r="O311" s="266" t="s">
        <v>1115</v>
      </c>
      <c r="P311" s="266" t="s">
        <v>2108</v>
      </c>
      <c r="Q311" s="266"/>
      <c r="R311" s="266" t="s">
        <v>220</v>
      </c>
      <c r="S311" s="269">
        <v>45566</v>
      </c>
      <c r="T311" s="269">
        <v>45641</v>
      </c>
      <c r="U311" s="269" t="s">
        <v>519</v>
      </c>
      <c r="V311" s="282">
        <v>950000000</v>
      </c>
      <c r="W311" s="280">
        <v>313</v>
      </c>
      <c r="X311" s="266" t="s">
        <v>356</v>
      </c>
      <c r="Y311" s="266" t="s">
        <v>199</v>
      </c>
      <c r="Z311" s="266" t="s">
        <v>199</v>
      </c>
      <c r="AA311" s="266" t="s">
        <v>199</v>
      </c>
      <c r="AB311" s="266" t="s">
        <v>199</v>
      </c>
      <c r="AC311" s="266" t="s">
        <v>358</v>
      </c>
      <c r="AD311" s="266" t="s">
        <v>249</v>
      </c>
      <c r="AE311" s="266" t="s">
        <v>199</v>
      </c>
      <c r="AF311" s="266" t="s">
        <v>199</v>
      </c>
      <c r="AG311" s="266" t="s">
        <v>199</v>
      </c>
      <c r="AH311" s="266" t="s">
        <v>199</v>
      </c>
      <c r="AI311" s="266" t="s">
        <v>199</v>
      </c>
      <c r="AJ311" s="266" t="s">
        <v>199</v>
      </c>
      <c r="AK311" s="266" t="s">
        <v>983</v>
      </c>
    </row>
    <row r="312" spans="2:37" s="263" customFormat="1" ht="128.25" x14ac:dyDescent="0.2">
      <c r="B312" s="266" t="s">
        <v>193</v>
      </c>
      <c r="C312" s="267" t="s">
        <v>1678</v>
      </c>
      <c r="D312" s="266" t="s">
        <v>1446</v>
      </c>
      <c r="E312" s="266" t="s">
        <v>1448</v>
      </c>
      <c r="F312" s="266" t="s">
        <v>2089</v>
      </c>
      <c r="G312" s="266" t="s">
        <v>2000</v>
      </c>
      <c r="H312" s="266" t="s">
        <v>1197</v>
      </c>
      <c r="I312" s="266" t="s">
        <v>1449</v>
      </c>
      <c r="J312" s="266" t="s">
        <v>199</v>
      </c>
      <c r="K312" s="266" t="s">
        <v>199</v>
      </c>
      <c r="L312" s="266" t="s">
        <v>199</v>
      </c>
      <c r="M312" s="266" t="s">
        <v>1454</v>
      </c>
      <c r="N312" s="266" t="s">
        <v>1455</v>
      </c>
      <c r="O312" s="272" t="s">
        <v>1456</v>
      </c>
      <c r="P312" s="266" t="s">
        <v>1314</v>
      </c>
      <c r="Q312" s="266" t="s">
        <v>1457</v>
      </c>
      <c r="R312" s="277" t="s">
        <v>99</v>
      </c>
      <c r="S312" s="269">
        <v>45352</v>
      </c>
      <c r="T312" s="269">
        <v>45442</v>
      </c>
      <c r="U312" s="269" t="s">
        <v>0</v>
      </c>
      <c r="V312" s="115">
        <v>0</v>
      </c>
      <c r="W312" s="272" t="s">
        <v>206</v>
      </c>
      <c r="X312" s="266" t="s">
        <v>248</v>
      </c>
      <c r="Y312" s="266" t="s">
        <v>199</v>
      </c>
      <c r="Z312" s="266" t="s">
        <v>199</v>
      </c>
      <c r="AA312" s="266" t="s">
        <v>199</v>
      </c>
      <c r="AB312" s="266" t="s">
        <v>199</v>
      </c>
      <c r="AC312" s="266" t="s">
        <v>419</v>
      </c>
      <c r="AD312" s="266" t="s">
        <v>492</v>
      </c>
      <c r="AE312" s="266" t="s">
        <v>199</v>
      </c>
      <c r="AF312" s="266" t="s">
        <v>199</v>
      </c>
      <c r="AG312" s="266" t="s">
        <v>199</v>
      </c>
      <c r="AH312" s="266" t="s">
        <v>199</v>
      </c>
      <c r="AI312" s="266" t="s">
        <v>199</v>
      </c>
      <c r="AJ312" s="266" t="s">
        <v>199</v>
      </c>
      <c r="AK312" s="266" t="s">
        <v>502</v>
      </c>
    </row>
    <row r="313" spans="2:37" s="263" customFormat="1" ht="185.25" x14ac:dyDescent="0.2">
      <c r="B313" s="266" t="s">
        <v>193</v>
      </c>
      <c r="C313" s="267" t="s">
        <v>1668</v>
      </c>
      <c r="D313" s="266" t="s">
        <v>251</v>
      </c>
      <c r="E313" s="266" t="s">
        <v>270</v>
      </c>
      <c r="F313" s="266" t="s">
        <v>1967</v>
      </c>
      <c r="G313" s="266" t="s">
        <v>1968</v>
      </c>
      <c r="H313" s="266" t="s">
        <v>198</v>
      </c>
      <c r="I313" s="266" t="s">
        <v>254</v>
      </c>
      <c r="J313" s="266" t="s">
        <v>199</v>
      </c>
      <c r="K313" s="266" t="s">
        <v>199</v>
      </c>
      <c r="L313" s="266" t="s">
        <v>199</v>
      </c>
      <c r="M313" s="266" t="s">
        <v>296</v>
      </c>
      <c r="N313" s="266" t="s">
        <v>297</v>
      </c>
      <c r="O313" s="267" t="s">
        <v>298</v>
      </c>
      <c r="P313" s="308" t="s">
        <v>299</v>
      </c>
      <c r="Q313" s="308"/>
      <c r="R313" s="289" t="s">
        <v>281</v>
      </c>
      <c r="S313" s="269">
        <v>45292</v>
      </c>
      <c r="T313" s="269">
        <v>45412</v>
      </c>
      <c r="U313" s="269" t="s">
        <v>282</v>
      </c>
      <c r="V313" s="271">
        <v>128191578</v>
      </c>
      <c r="W313" s="272" t="s">
        <v>300</v>
      </c>
      <c r="X313" s="266" t="s">
        <v>246</v>
      </c>
      <c r="Y313" s="266" t="s">
        <v>199</v>
      </c>
      <c r="Z313" s="266" t="s">
        <v>199</v>
      </c>
      <c r="AA313" s="266" t="s">
        <v>199</v>
      </c>
      <c r="AB313" s="266" t="s">
        <v>199</v>
      </c>
      <c r="AC313" s="266" t="s">
        <v>209</v>
      </c>
      <c r="AD313" s="266" t="s">
        <v>249</v>
      </c>
      <c r="AE313" s="266" t="s">
        <v>199</v>
      </c>
      <c r="AF313" s="266" t="s">
        <v>199</v>
      </c>
      <c r="AG313" s="266" t="s">
        <v>199</v>
      </c>
      <c r="AH313" s="266" t="s">
        <v>199</v>
      </c>
      <c r="AI313" s="266" t="s">
        <v>199</v>
      </c>
      <c r="AJ313" s="266" t="s">
        <v>199</v>
      </c>
      <c r="AK313" s="266" t="s">
        <v>284</v>
      </c>
    </row>
    <row r="314" spans="2:37" s="263" customFormat="1" ht="185.25" x14ac:dyDescent="0.2">
      <c r="B314" s="266" t="s">
        <v>193</v>
      </c>
      <c r="C314" s="267" t="s">
        <v>1668</v>
      </c>
      <c r="D314" s="266" t="s">
        <v>251</v>
      </c>
      <c r="E314" s="266" t="s">
        <v>270</v>
      </c>
      <c r="F314" s="266" t="s">
        <v>1967</v>
      </c>
      <c r="G314" s="266" t="s">
        <v>1968</v>
      </c>
      <c r="H314" s="266" t="s">
        <v>198</v>
      </c>
      <c r="I314" s="266" t="s">
        <v>254</v>
      </c>
      <c r="J314" s="266" t="s">
        <v>199</v>
      </c>
      <c r="K314" s="266" t="s">
        <v>199</v>
      </c>
      <c r="L314" s="266" t="s">
        <v>199</v>
      </c>
      <c r="M314" s="266" t="s">
        <v>309</v>
      </c>
      <c r="N314" s="266" t="s">
        <v>297</v>
      </c>
      <c r="O314" s="266" t="s">
        <v>310</v>
      </c>
      <c r="P314" s="266" t="s">
        <v>299</v>
      </c>
      <c r="Q314" s="266"/>
      <c r="R314" s="266" t="s">
        <v>281</v>
      </c>
      <c r="S314" s="269">
        <v>45413</v>
      </c>
      <c r="T314" s="270">
        <v>45535</v>
      </c>
      <c r="U314" s="269" t="s">
        <v>282</v>
      </c>
      <c r="V314" s="323">
        <v>117344904</v>
      </c>
      <c r="W314" s="272" t="s">
        <v>312</v>
      </c>
      <c r="X314" s="266" t="s">
        <v>246</v>
      </c>
      <c r="Y314" s="266" t="s">
        <v>199</v>
      </c>
      <c r="Z314" s="266" t="s">
        <v>199</v>
      </c>
      <c r="AA314" s="266" t="s">
        <v>199</v>
      </c>
      <c r="AB314" s="266" t="s">
        <v>199</v>
      </c>
      <c r="AC314" s="266" t="s">
        <v>209</v>
      </c>
      <c r="AD314" s="266" t="s">
        <v>249</v>
      </c>
      <c r="AE314" s="266" t="s">
        <v>199</v>
      </c>
      <c r="AF314" s="266" t="s">
        <v>199</v>
      </c>
      <c r="AG314" s="266" t="s">
        <v>199</v>
      </c>
      <c r="AH314" s="266" t="s">
        <v>199</v>
      </c>
      <c r="AI314" s="266" t="s">
        <v>199</v>
      </c>
      <c r="AJ314" s="266" t="s">
        <v>199</v>
      </c>
      <c r="AK314" s="266" t="s">
        <v>284</v>
      </c>
    </row>
    <row r="315" spans="2:37" s="263" customFormat="1" ht="185.25" x14ac:dyDescent="0.2">
      <c r="B315" s="266" t="s">
        <v>193</v>
      </c>
      <c r="C315" s="267" t="s">
        <v>1668</v>
      </c>
      <c r="D315" s="266" t="s">
        <v>251</v>
      </c>
      <c r="E315" s="266" t="s">
        <v>270</v>
      </c>
      <c r="F315" s="266" t="s">
        <v>1967</v>
      </c>
      <c r="G315" s="266" t="s">
        <v>1968</v>
      </c>
      <c r="H315" s="266" t="s">
        <v>198</v>
      </c>
      <c r="I315" s="266" t="s">
        <v>254</v>
      </c>
      <c r="J315" s="266" t="s">
        <v>199</v>
      </c>
      <c r="K315" s="266" t="s">
        <v>199</v>
      </c>
      <c r="L315" s="266" t="s">
        <v>199</v>
      </c>
      <c r="M315" s="266" t="s">
        <v>319</v>
      </c>
      <c r="N315" s="266" t="s">
        <v>297</v>
      </c>
      <c r="O315" s="266" t="s">
        <v>320</v>
      </c>
      <c r="P315" s="266" t="s">
        <v>299</v>
      </c>
      <c r="Q315" s="266"/>
      <c r="R315" s="266" t="s">
        <v>281</v>
      </c>
      <c r="S315" s="269">
        <v>45536</v>
      </c>
      <c r="T315" s="270">
        <v>45626</v>
      </c>
      <c r="U315" s="269" t="s">
        <v>282</v>
      </c>
      <c r="V315" s="271">
        <v>5000000</v>
      </c>
      <c r="W315" s="272">
        <v>174</v>
      </c>
      <c r="X315" s="266" t="s">
        <v>246</v>
      </c>
      <c r="Y315" s="266" t="s">
        <v>199</v>
      </c>
      <c r="Z315" s="266" t="s">
        <v>199</v>
      </c>
      <c r="AA315" s="266" t="s">
        <v>199</v>
      </c>
      <c r="AB315" s="266" t="s">
        <v>199</v>
      </c>
      <c r="AC315" s="266" t="s">
        <v>209</v>
      </c>
      <c r="AD315" s="266" t="s">
        <v>249</v>
      </c>
      <c r="AE315" s="266" t="s">
        <v>199</v>
      </c>
      <c r="AF315" s="266" t="s">
        <v>199</v>
      </c>
      <c r="AG315" s="266" t="s">
        <v>199</v>
      </c>
      <c r="AH315" s="266" t="s">
        <v>199</v>
      </c>
      <c r="AI315" s="266" t="s">
        <v>199</v>
      </c>
      <c r="AJ315" s="266" t="s">
        <v>199</v>
      </c>
      <c r="AK315" s="266" t="s">
        <v>284</v>
      </c>
    </row>
    <row r="316" spans="2:37" s="263" customFormat="1" ht="171" x14ac:dyDescent="0.2">
      <c r="B316" s="266" t="s">
        <v>523</v>
      </c>
      <c r="C316" s="267" t="s">
        <v>524</v>
      </c>
      <c r="D316" s="266" t="s">
        <v>548</v>
      </c>
      <c r="E316" s="266" t="s">
        <v>550</v>
      </c>
      <c r="F316" s="266" t="s">
        <v>548</v>
      </c>
      <c r="G316" s="266" t="s">
        <v>1987</v>
      </c>
      <c r="H316" s="266" t="s">
        <v>282</v>
      </c>
      <c r="I316" s="266" t="s">
        <v>199</v>
      </c>
      <c r="J316" s="266" t="s">
        <v>199</v>
      </c>
      <c r="K316" s="266" t="s">
        <v>199</v>
      </c>
      <c r="L316" s="266" t="s">
        <v>199</v>
      </c>
      <c r="M316" s="266" t="s">
        <v>569</v>
      </c>
      <c r="N316" s="266" t="s">
        <v>570</v>
      </c>
      <c r="O316" s="272" t="s">
        <v>571</v>
      </c>
      <c r="P316" s="266" t="s">
        <v>543</v>
      </c>
      <c r="Q316" s="266" t="s">
        <v>572</v>
      </c>
      <c r="R316" s="266" t="s">
        <v>545</v>
      </c>
      <c r="S316" s="278">
        <v>45323</v>
      </c>
      <c r="T316" s="269">
        <v>45381</v>
      </c>
      <c r="U316" s="269" t="s">
        <v>282</v>
      </c>
      <c r="V316" s="271">
        <f>(4*20*2)*(3886560/30/8)</f>
        <v>2591040</v>
      </c>
      <c r="W316" s="266" t="s">
        <v>546</v>
      </c>
      <c r="X316" s="266" t="s">
        <v>207</v>
      </c>
      <c r="Y316" s="266" t="s">
        <v>199</v>
      </c>
      <c r="Z316" s="266" t="s">
        <v>199</v>
      </c>
      <c r="AA316" s="266" t="s">
        <v>199</v>
      </c>
      <c r="AB316" s="266" t="s">
        <v>199</v>
      </c>
      <c r="AC316" s="266" t="s">
        <v>366</v>
      </c>
      <c r="AD316" s="266" t="s">
        <v>249</v>
      </c>
      <c r="AE316" s="266" t="s">
        <v>199</v>
      </c>
      <c r="AF316" s="266" t="s">
        <v>199</v>
      </c>
      <c r="AG316" s="266" t="s">
        <v>199</v>
      </c>
      <c r="AH316" s="266" t="s">
        <v>199</v>
      </c>
      <c r="AI316" s="266" t="s">
        <v>367</v>
      </c>
      <c r="AJ316" s="266" t="s">
        <v>368</v>
      </c>
      <c r="AK316" s="266" t="s">
        <v>547</v>
      </c>
    </row>
    <row r="317" spans="2:37" s="263" customFormat="1" ht="171" x14ac:dyDescent="0.2">
      <c r="B317" s="266" t="s">
        <v>193</v>
      </c>
      <c r="C317" s="267" t="s">
        <v>1668</v>
      </c>
      <c r="D317" s="266" t="s">
        <v>195</v>
      </c>
      <c r="E317" s="266" t="s">
        <v>197</v>
      </c>
      <c r="F317" s="266" t="s">
        <v>1962</v>
      </c>
      <c r="G317" s="266" t="s">
        <v>1963</v>
      </c>
      <c r="H317" s="266" t="s">
        <v>198</v>
      </c>
      <c r="I317" s="266" t="s">
        <v>199</v>
      </c>
      <c r="J317" s="266" t="s">
        <v>199</v>
      </c>
      <c r="K317" s="266" t="s">
        <v>199</v>
      </c>
      <c r="L317" s="266" t="s">
        <v>199</v>
      </c>
      <c r="M317" s="266" t="s">
        <v>222</v>
      </c>
      <c r="N317" s="524" t="s">
        <v>2160</v>
      </c>
      <c r="O317" s="272" t="s">
        <v>224</v>
      </c>
      <c r="P317" s="266" t="s">
        <v>203</v>
      </c>
      <c r="Q317" s="266" t="s">
        <v>204</v>
      </c>
      <c r="R317" s="272" t="s">
        <v>72</v>
      </c>
      <c r="S317" s="269">
        <v>45293</v>
      </c>
      <c r="T317" s="269">
        <v>45625</v>
      </c>
      <c r="U317" s="272" t="s">
        <v>205</v>
      </c>
      <c r="V317" s="271">
        <v>0</v>
      </c>
      <c r="W317" s="272" t="s">
        <v>206</v>
      </c>
      <c r="X317" s="266" t="s">
        <v>207</v>
      </c>
      <c r="Y317" s="266" t="s">
        <v>208</v>
      </c>
      <c r="Z317" s="266" t="s">
        <v>199</v>
      </c>
      <c r="AA317" s="266" t="s">
        <v>199</v>
      </c>
      <c r="AB317" s="266" t="s">
        <v>199</v>
      </c>
      <c r="AC317" s="266" t="s">
        <v>209</v>
      </c>
      <c r="AD317" s="266" t="s">
        <v>199</v>
      </c>
      <c r="AE317" s="266" t="s">
        <v>199</v>
      </c>
      <c r="AF317" s="266" t="s">
        <v>199</v>
      </c>
      <c r="AG317" s="266" t="s">
        <v>199</v>
      </c>
      <c r="AH317" s="266" t="s">
        <v>199</v>
      </c>
      <c r="AI317" s="266" t="s">
        <v>199</v>
      </c>
      <c r="AJ317" s="266" t="s">
        <v>199</v>
      </c>
      <c r="AK317" s="272" t="s">
        <v>210</v>
      </c>
    </row>
    <row r="318" spans="2:37" s="263" customFormat="1" ht="270.75" x14ac:dyDescent="0.2">
      <c r="B318" s="266" t="s">
        <v>193</v>
      </c>
      <c r="C318" s="267" t="s">
        <v>1668</v>
      </c>
      <c r="D318" s="266" t="s">
        <v>251</v>
      </c>
      <c r="E318" s="266" t="s">
        <v>321</v>
      </c>
      <c r="F318" s="266" t="s">
        <v>1969</v>
      </c>
      <c r="G318" s="266" t="s">
        <v>1970</v>
      </c>
      <c r="H318" s="266" t="s">
        <v>198</v>
      </c>
      <c r="I318" s="266" t="s">
        <v>254</v>
      </c>
      <c r="J318" s="266" t="s">
        <v>255</v>
      </c>
      <c r="K318" s="266" t="s">
        <v>199</v>
      </c>
      <c r="L318" s="266" t="s">
        <v>199</v>
      </c>
      <c r="M318" s="266" t="s">
        <v>335</v>
      </c>
      <c r="N318" s="266" t="s">
        <v>336</v>
      </c>
      <c r="O318" s="272" t="s">
        <v>224</v>
      </c>
      <c r="P318" s="266" t="s">
        <v>243</v>
      </c>
      <c r="Q318" s="266" t="s">
        <v>329</v>
      </c>
      <c r="R318" s="272" t="s">
        <v>261</v>
      </c>
      <c r="S318" s="269">
        <v>45293</v>
      </c>
      <c r="T318" s="269">
        <v>45595</v>
      </c>
      <c r="U318" s="278" t="s">
        <v>261</v>
      </c>
      <c r="V318" s="271">
        <v>0</v>
      </c>
      <c r="W318" s="272" t="s">
        <v>206</v>
      </c>
      <c r="X318" s="266" t="s">
        <v>207</v>
      </c>
      <c r="Y318" s="266" t="s">
        <v>208</v>
      </c>
      <c r="Z318" s="266" t="s">
        <v>199</v>
      </c>
      <c r="AA318" s="266" t="s">
        <v>199</v>
      </c>
      <c r="AB318" s="266" t="s">
        <v>199</v>
      </c>
      <c r="AC318" s="266" t="s">
        <v>209</v>
      </c>
      <c r="AD318" s="266" t="s">
        <v>199</v>
      </c>
      <c r="AE318" s="266" t="s">
        <v>199</v>
      </c>
      <c r="AF318" s="266" t="s">
        <v>199</v>
      </c>
      <c r="AG318" s="266" t="s">
        <v>199</v>
      </c>
      <c r="AH318" s="266" t="s">
        <v>199</v>
      </c>
      <c r="AI318" s="266" t="s">
        <v>199</v>
      </c>
      <c r="AJ318" s="266" t="s">
        <v>199</v>
      </c>
      <c r="AK318" s="272" t="s">
        <v>262</v>
      </c>
    </row>
    <row r="319" spans="2:37" s="263" customFormat="1" ht="213.75" x14ac:dyDescent="0.2">
      <c r="B319" s="266" t="s">
        <v>455</v>
      </c>
      <c r="C319" s="267" t="s">
        <v>873</v>
      </c>
      <c r="D319" s="266" t="s">
        <v>1053</v>
      </c>
      <c r="E319" s="266" t="s">
        <v>1087</v>
      </c>
      <c r="F319" s="266" t="s">
        <v>2081</v>
      </c>
      <c r="G319" s="266" t="s">
        <v>2031</v>
      </c>
      <c r="H319" s="266" t="s">
        <v>765</v>
      </c>
      <c r="I319" s="266" t="s">
        <v>877</v>
      </c>
      <c r="J319" s="266" t="s">
        <v>878</v>
      </c>
      <c r="K319" s="266" t="s">
        <v>199</v>
      </c>
      <c r="L319" s="266" t="s">
        <v>199</v>
      </c>
      <c r="M319" s="266" t="s">
        <v>1088</v>
      </c>
      <c r="N319" s="266" t="s">
        <v>1089</v>
      </c>
      <c r="O319" s="272" t="s">
        <v>1090</v>
      </c>
      <c r="P319" s="266" t="s">
        <v>2131</v>
      </c>
      <c r="Q319" s="266"/>
      <c r="R319" s="266" t="s">
        <v>220</v>
      </c>
      <c r="S319" s="269">
        <v>45292</v>
      </c>
      <c r="T319" s="269">
        <v>45626</v>
      </c>
      <c r="U319" s="269" t="s">
        <v>519</v>
      </c>
      <c r="V319" s="301">
        <v>2727623369</v>
      </c>
      <c r="W319" s="280" t="s">
        <v>1068</v>
      </c>
      <c r="X319" s="266" t="s">
        <v>356</v>
      </c>
      <c r="Y319" s="266" t="s">
        <v>199</v>
      </c>
      <c r="Z319" s="266" t="s">
        <v>199</v>
      </c>
      <c r="AA319" s="266" t="s">
        <v>199</v>
      </c>
      <c r="AB319" s="266" t="s">
        <v>199</v>
      </c>
      <c r="AC319" s="266" t="s">
        <v>209</v>
      </c>
      <c r="AD319" s="266" t="s">
        <v>249</v>
      </c>
      <c r="AE319" s="266" t="s">
        <v>199</v>
      </c>
      <c r="AF319" s="266" t="s">
        <v>199</v>
      </c>
      <c r="AG319" s="266" t="s">
        <v>199</v>
      </c>
      <c r="AH319" s="266" t="s">
        <v>199</v>
      </c>
      <c r="AI319" s="266" t="s">
        <v>199</v>
      </c>
      <c r="AJ319" s="266" t="s">
        <v>199</v>
      </c>
      <c r="AK319" s="266" t="s">
        <v>235</v>
      </c>
    </row>
    <row r="320" spans="2:37" s="263" customFormat="1" ht="171" x14ac:dyDescent="0.2">
      <c r="B320" s="266" t="s">
        <v>455</v>
      </c>
      <c r="C320" s="267" t="s">
        <v>873</v>
      </c>
      <c r="D320" s="266" t="s">
        <v>1310</v>
      </c>
      <c r="E320" s="266" t="s">
        <v>1417</v>
      </c>
      <c r="F320" s="266" t="s">
        <v>1310</v>
      </c>
      <c r="G320" s="266" t="s">
        <v>2047</v>
      </c>
      <c r="H320" s="266" t="s">
        <v>1197</v>
      </c>
      <c r="I320" s="266" t="s">
        <v>878</v>
      </c>
      <c r="J320" s="266" t="s">
        <v>199</v>
      </c>
      <c r="K320" s="266" t="s">
        <v>199</v>
      </c>
      <c r="L320" s="266" t="s">
        <v>199</v>
      </c>
      <c r="M320" s="266" t="s">
        <v>1421</v>
      </c>
      <c r="N320" s="266" t="s">
        <v>1422</v>
      </c>
      <c r="O320" s="266" t="s">
        <v>1423</v>
      </c>
      <c r="P320" s="266" t="s">
        <v>1314</v>
      </c>
      <c r="Q320" s="266"/>
      <c r="R320" s="277" t="s">
        <v>99</v>
      </c>
      <c r="S320" s="269">
        <v>45306</v>
      </c>
      <c r="T320" s="269">
        <v>45656</v>
      </c>
      <c r="U320" s="269" t="s">
        <v>519</v>
      </c>
      <c r="V320" s="115">
        <v>0</v>
      </c>
      <c r="W320" s="272" t="s">
        <v>206</v>
      </c>
      <c r="X320" s="266" t="s">
        <v>425</v>
      </c>
      <c r="Y320" s="266" t="s">
        <v>357</v>
      </c>
      <c r="Z320" s="266" t="s">
        <v>199</v>
      </c>
      <c r="AA320" s="266" t="s">
        <v>199</v>
      </c>
      <c r="AB320" s="277" t="s">
        <v>199</v>
      </c>
      <c r="AC320" s="266" t="s">
        <v>419</v>
      </c>
      <c r="AD320" s="266" t="s">
        <v>199</v>
      </c>
      <c r="AE320" s="266" t="s">
        <v>199</v>
      </c>
      <c r="AF320" s="266" t="s">
        <v>199</v>
      </c>
      <c r="AG320" s="266" t="s">
        <v>199</v>
      </c>
      <c r="AH320" s="266" t="s">
        <v>199</v>
      </c>
      <c r="AI320" s="266" t="s">
        <v>199</v>
      </c>
      <c r="AJ320" s="266" t="s">
        <v>199</v>
      </c>
      <c r="AK320" s="266" t="s">
        <v>502</v>
      </c>
    </row>
    <row r="321" spans="2:37" s="263" customFormat="1" ht="171" x14ac:dyDescent="0.2">
      <c r="B321" s="287" t="s">
        <v>455</v>
      </c>
      <c r="C321" s="267" t="s">
        <v>873</v>
      </c>
      <c r="D321" s="266" t="s">
        <v>874</v>
      </c>
      <c r="E321" s="287" t="s">
        <v>876</v>
      </c>
      <c r="F321" s="266" t="s">
        <v>2075</v>
      </c>
      <c r="G321" s="266" t="s">
        <v>2021</v>
      </c>
      <c r="H321" s="277" t="s">
        <v>765</v>
      </c>
      <c r="I321" s="266" t="s">
        <v>877</v>
      </c>
      <c r="J321" s="266" t="s">
        <v>878</v>
      </c>
      <c r="K321" s="266" t="s">
        <v>199</v>
      </c>
      <c r="L321" s="266" t="s">
        <v>199</v>
      </c>
      <c r="M321" s="287" t="s">
        <v>897</v>
      </c>
      <c r="N321" s="305" t="s">
        <v>898</v>
      </c>
      <c r="O321" s="287" t="s">
        <v>899</v>
      </c>
      <c r="P321" s="277" t="s">
        <v>900</v>
      </c>
      <c r="Q321" s="277" t="s">
        <v>901</v>
      </c>
      <c r="R321" s="277" t="s">
        <v>99</v>
      </c>
      <c r="S321" s="298">
        <v>45381</v>
      </c>
      <c r="T321" s="298">
        <v>45657</v>
      </c>
      <c r="U321" s="277" t="s">
        <v>902</v>
      </c>
      <c r="V321" s="257">
        <f>(6*20*9)*(10000000/30/8)</f>
        <v>45000000</v>
      </c>
      <c r="W321" s="259">
        <v>191</v>
      </c>
      <c r="X321" s="277" t="s">
        <v>904</v>
      </c>
      <c r="Y321" s="277" t="s">
        <v>425</v>
      </c>
      <c r="Z321" s="277" t="s">
        <v>199</v>
      </c>
      <c r="AA321" s="277" t="s">
        <v>199</v>
      </c>
      <c r="AB321" s="277" t="s">
        <v>199</v>
      </c>
      <c r="AC321" s="277" t="s">
        <v>366</v>
      </c>
      <c r="AD321" s="266" t="s">
        <v>249</v>
      </c>
      <c r="AE321" s="266" t="s">
        <v>492</v>
      </c>
      <c r="AF321" s="266" t="s">
        <v>199</v>
      </c>
      <c r="AG321" s="266" t="s">
        <v>199</v>
      </c>
      <c r="AH321" s="266" t="s">
        <v>199</v>
      </c>
      <c r="AI321" s="299" t="s">
        <v>410</v>
      </c>
      <c r="AJ321" s="299" t="s">
        <v>411</v>
      </c>
      <c r="AK321" s="287" t="s">
        <v>502</v>
      </c>
    </row>
    <row r="322" spans="2:37" s="263" customFormat="1" ht="171" x14ac:dyDescent="0.2">
      <c r="B322" s="266" t="s">
        <v>193</v>
      </c>
      <c r="C322" s="267" t="s">
        <v>1668</v>
      </c>
      <c r="D322" s="266" t="s">
        <v>251</v>
      </c>
      <c r="E322" s="266" t="s">
        <v>270</v>
      </c>
      <c r="F322" s="266" t="s">
        <v>1967</v>
      </c>
      <c r="G322" s="266" t="s">
        <v>1968</v>
      </c>
      <c r="H322" s="266" t="s">
        <v>198</v>
      </c>
      <c r="I322" s="266" t="s">
        <v>254</v>
      </c>
      <c r="J322" s="266" t="s">
        <v>199</v>
      </c>
      <c r="K322" s="266" t="s">
        <v>199</v>
      </c>
      <c r="L322" s="266" t="s">
        <v>199</v>
      </c>
      <c r="M322" s="327" t="s">
        <v>2098</v>
      </c>
      <c r="N322" s="266" t="s">
        <v>286</v>
      </c>
      <c r="O322" s="266" t="s">
        <v>305</v>
      </c>
      <c r="P322" s="266" t="s">
        <v>288</v>
      </c>
      <c r="Q322" s="266"/>
      <c r="R322" s="266" t="s">
        <v>281</v>
      </c>
      <c r="S322" s="269">
        <v>45413</v>
      </c>
      <c r="T322" s="270">
        <v>45535</v>
      </c>
      <c r="U322" s="269" t="s">
        <v>282</v>
      </c>
      <c r="V322" s="271">
        <v>0</v>
      </c>
      <c r="W322" s="272" t="s">
        <v>206</v>
      </c>
      <c r="X322" s="266" t="s">
        <v>246</v>
      </c>
      <c r="Y322" s="266" t="s">
        <v>199</v>
      </c>
      <c r="Z322" s="266" t="s">
        <v>199</v>
      </c>
      <c r="AA322" s="266" t="s">
        <v>199</v>
      </c>
      <c r="AB322" s="266" t="s">
        <v>199</v>
      </c>
      <c r="AC322" s="266" t="s">
        <v>209</v>
      </c>
      <c r="AD322" s="266" t="s">
        <v>199</v>
      </c>
      <c r="AE322" s="266" t="s">
        <v>199</v>
      </c>
      <c r="AF322" s="266" t="s">
        <v>199</v>
      </c>
      <c r="AG322" s="266" t="s">
        <v>199</v>
      </c>
      <c r="AH322" s="266" t="s">
        <v>199</v>
      </c>
      <c r="AI322" s="266" t="s">
        <v>199</v>
      </c>
      <c r="AJ322" s="266" t="s">
        <v>199</v>
      </c>
      <c r="AK322" s="266" t="s">
        <v>284</v>
      </c>
    </row>
    <row r="323" spans="2:37" s="263" customFormat="1" ht="171" x14ac:dyDescent="0.2">
      <c r="B323" s="266" t="s">
        <v>193</v>
      </c>
      <c r="C323" s="267" t="s">
        <v>1668</v>
      </c>
      <c r="D323" s="266" t="s">
        <v>251</v>
      </c>
      <c r="E323" s="266" t="s">
        <v>270</v>
      </c>
      <c r="F323" s="266" t="s">
        <v>1967</v>
      </c>
      <c r="G323" s="266" t="s">
        <v>1968</v>
      </c>
      <c r="H323" s="266" t="s">
        <v>198</v>
      </c>
      <c r="I323" s="266" t="s">
        <v>254</v>
      </c>
      <c r="J323" s="266" t="s">
        <v>199</v>
      </c>
      <c r="K323" s="266" t="s">
        <v>199</v>
      </c>
      <c r="L323" s="266" t="s">
        <v>199</v>
      </c>
      <c r="M323" s="327" t="s">
        <v>285</v>
      </c>
      <c r="N323" s="266" t="s">
        <v>286</v>
      </c>
      <c r="O323" s="266" t="s">
        <v>287</v>
      </c>
      <c r="P323" s="266" t="s">
        <v>288</v>
      </c>
      <c r="Q323" s="266"/>
      <c r="R323" s="266" t="s">
        <v>281</v>
      </c>
      <c r="S323" s="269">
        <v>45292</v>
      </c>
      <c r="T323" s="269">
        <v>45412</v>
      </c>
      <c r="U323" s="269" t="s">
        <v>282</v>
      </c>
      <c r="V323" s="271">
        <v>55626726</v>
      </c>
      <c r="W323" s="272" t="s">
        <v>289</v>
      </c>
      <c r="X323" s="266" t="s">
        <v>246</v>
      </c>
      <c r="Y323" s="266" t="s">
        <v>199</v>
      </c>
      <c r="Z323" s="266" t="s">
        <v>199</v>
      </c>
      <c r="AA323" s="266" t="s">
        <v>199</v>
      </c>
      <c r="AB323" s="266" t="s">
        <v>199</v>
      </c>
      <c r="AC323" s="266" t="s">
        <v>209</v>
      </c>
      <c r="AD323" s="266" t="s">
        <v>249</v>
      </c>
      <c r="AE323" s="266" t="s">
        <v>199</v>
      </c>
      <c r="AF323" s="266" t="s">
        <v>199</v>
      </c>
      <c r="AG323" s="266" t="s">
        <v>199</v>
      </c>
      <c r="AH323" s="266" t="s">
        <v>199</v>
      </c>
      <c r="AI323" s="266" t="s">
        <v>199</v>
      </c>
      <c r="AJ323" s="266" t="s">
        <v>199</v>
      </c>
      <c r="AK323" s="266" t="s">
        <v>284</v>
      </c>
    </row>
    <row r="324" spans="2:37" s="263" customFormat="1" ht="199.5" x14ac:dyDescent="0.2">
      <c r="B324" s="266" t="s">
        <v>193</v>
      </c>
      <c r="C324" s="266" t="s">
        <v>1668</v>
      </c>
      <c r="D324" s="266" t="s">
        <v>251</v>
      </c>
      <c r="E324" s="266" t="s">
        <v>270</v>
      </c>
      <c r="F324" s="266" t="s">
        <v>1967</v>
      </c>
      <c r="G324" s="266" t="s">
        <v>1968</v>
      </c>
      <c r="H324" s="266" t="s">
        <v>198</v>
      </c>
      <c r="I324" s="266" t="s">
        <v>254</v>
      </c>
      <c r="J324" s="266" t="s">
        <v>199</v>
      </c>
      <c r="K324" s="266" t="s">
        <v>199</v>
      </c>
      <c r="L324" s="266" t="s">
        <v>199</v>
      </c>
      <c r="M324" s="327" t="s">
        <v>315</v>
      </c>
      <c r="N324" s="266" t="s">
        <v>286</v>
      </c>
      <c r="O324" s="266" t="s">
        <v>316</v>
      </c>
      <c r="P324" s="266" t="s">
        <v>288</v>
      </c>
      <c r="Q324" s="266"/>
      <c r="R324" s="266" t="s">
        <v>281</v>
      </c>
      <c r="S324" s="269">
        <v>45536</v>
      </c>
      <c r="T324" s="270">
        <v>45626</v>
      </c>
      <c r="U324" s="269" t="s">
        <v>282</v>
      </c>
      <c r="V324" s="271">
        <v>0</v>
      </c>
      <c r="W324" s="272" t="s">
        <v>206</v>
      </c>
      <c r="X324" s="266" t="s">
        <v>246</v>
      </c>
      <c r="Y324" s="266" t="s">
        <v>199</v>
      </c>
      <c r="Z324" s="266" t="s">
        <v>199</v>
      </c>
      <c r="AA324" s="266" t="s">
        <v>199</v>
      </c>
      <c r="AB324" s="266" t="s">
        <v>199</v>
      </c>
      <c r="AC324" s="266" t="s">
        <v>209</v>
      </c>
      <c r="AD324" s="266" t="s">
        <v>199</v>
      </c>
      <c r="AE324" s="266" t="s">
        <v>199</v>
      </c>
      <c r="AF324" s="266" t="s">
        <v>199</v>
      </c>
      <c r="AG324" s="266" t="s">
        <v>199</v>
      </c>
      <c r="AH324" s="266" t="s">
        <v>199</v>
      </c>
      <c r="AI324" s="266" t="s">
        <v>199</v>
      </c>
      <c r="AJ324" s="266" t="s">
        <v>199</v>
      </c>
      <c r="AK324" s="266" t="s">
        <v>284</v>
      </c>
    </row>
    <row r="325" spans="2:37" s="263" customFormat="1" ht="99.75" x14ac:dyDescent="0.2">
      <c r="B325" s="266" t="s">
        <v>455</v>
      </c>
      <c r="C325" s="267" t="s">
        <v>456</v>
      </c>
      <c r="D325" s="266" t="s">
        <v>457</v>
      </c>
      <c r="E325" s="266" t="s">
        <v>498</v>
      </c>
      <c r="F325" s="266" t="s">
        <v>2071</v>
      </c>
      <c r="G325" s="266" t="s">
        <v>1982</v>
      </c>
      <c r="H325" s="266" t="s">
        <v>460</v>
      </c>
      <c r="I325" s="266" t="s">
        <v>199</v>
      </c>
      <c r="J325" s="266" t="s">
        <v>199</v>
      </c>
      <c r="K325" s="266" t="s">
        <v>199</v>
      </c>
      <c r="L325" s="266" t="s">
        <v>199</v>
      </c>
      <c r="M325" s="266" t="s">
        <v>503</v>
      </c>
      <c r="N325" s="266" t="s">
        <v>504</v>
      </c>
      <c r="O325" s="266" t="s">
        <v>505</v>
      </c>
      <c r="P325" s="266" t="s">
        <v>2130</v>
      </c>
      <c r="Q325" s="266"/>
      <c r="R325" s="266" t="s">
        <v>99</v>
      </c>
      <c r="S325" s="270">
        <v>45422</v>
      </c>
      <c r="T325" s="270">
        <v>45656</v>
      </c>
      <c r="U325" s="269" t="s">
        <v>133</v>
      </c>
      <c r="V325" s="115">
        <f>(1.5*20*2)*(12000000/30/8)</f>
        <v>3000000</v>
      </c>
      <c r="W325" s="266">
        <v>183</v>
      </c>
      <c r="X325" s="266" t="s">
        <v>402</v>
      </c>
      <c r="Y325" s="266" t="s">
        <v>199</v>
      </c>
      <c r="Z325" s="266" t="s">
        <v>199</v>
      </c>
      <c r="AA325" s="266" t="s">
        <v>199</v>
      </c>
      <c r="AB325" s="266" t="s">
        <v>199</v>
      </c>
      <c r="AC325" s="266" t="s">
        <v>366</v>
      </c>
      <c r="AD325" s="266" t="s">
        <v>249</v>
      </c>
      <c r="AE325" s="266" t="s">
        <v>199</v>
      </c>
      <c r="AF325" s="266" t="s">
        <v>199</v>
      </c>
      <c r="AG325" s="266" t="s">
        <v>199</v>
      </c>
      <c r="AH325" s="266" t="s">
        <v>199</v>
      </c>
      <c r="AI325" s="266" t="s">
        <v>404</v>
      </c>
      <c r="AJ325" s="266" t="s">
        <v>507</v>
      </c>
      <c r="AK325" s="266" t="s">
        <v>502</v>
      </c>
    </row>
    <row r="326" spans="2:37" s="263" customFormat="1" ht="128.25" x14ac:dyDescent="0.2">
      <c r="B326" s="287" t="s">
        <v>455</v>
      </c>
      <c r="C326" s="267" t="s">
        <v>456</v>
      </c>
      <c r="D326" s="287" t="s">
        <v>1152</v>
      </c>
      <c r="E326" s="287" t="s">
        <v>1154</v>
      </c>
      <c r="F326" s="287" t="s">
        <v>2085</v>
      </c>
      <c r="G326" s="287" t="s">
        <v>2039</v>
      </c>
      <c r="H326" s="277" t="s">
        <v>1155</v>
      </c>
      <c r="I326" s="287" t="s">
        <v>1156</v>
      </c>
      <c r="J326" s="277" t="s">
        <v>199</v>
      </c>
      <c r="K326" s="277" t="s">
        <v>199</v>
      </c>
      <c r="L326" s="277" t="s">
        <v>199</v>
      </c>
      <c r="M326" s="287" t="s">
        <v>1169</v>
      </c>
      <c r="N326" s="287" t="s">
        <v>1170</v>
      </c>
      <c r="O326" s="287" t="s">
        <v>1171</v>
      </c>
      <c r="P326" s="277" t="s">
        <v>1160</v>
      </c>
      <c r="Q326" s="277" t="s">
        <v>1161</v>
      </c>
      <c r="R326" s="277" t="s">
        <v>99</v>
      </c>
      <c r="S326" s="298">
        <v>45404</v>
      </c>
      <c r="T326" s="298">
        <v>45426</v>
      </c>
      <c r="U326" s="298" t="s">
        <v>1168</v>
      </c>
      <c r="V326" s="257">
        <f>(4*20*1)*(12000000/30/8)</f>
        <v>4000000</v>
      </c>
      <c r="W326" s="259">
        <v>185</v>
      </c>
      <c r="X326" s="277" t="s">
        <v>208</v>
      </c>
      <c r="Y326" s="277" t="s">
        <v>248</v>
      </c>
      <c r="Z326" s="277" t="s">
        <v>199</v>
      </c>
      <c r="AA326" s="277" t="s">
        <v>199</v>
      </c>
      <c r="AB326" s="277" t="s">
        <v>199</v>
      </c>
      <c r="AC326" s="266" t="s">
        <v>492</v>
      </c>
      <c r="AD326" s="266" t="s">
        <v>249</v>
      </c>
      <c r="AE326" s="266" t="s">
        <v>199</v>
      </c>
      <c r="AF326" s="266" t="s">
        <v>199</v>
      </c>
      <c r="AG326" s="266" t="s">
        <v>199</v>
      </c>
      <c r="AH326" s="266" t="s">
        <v>199</v>
      </c>
      <c r="AI326" s="299" t="s">
        <v>199</v>
      </c>
      <c r="AJ326" s="299" t="s">
        <v>199</v>
      </c>
      <c r="AK326" s="287" t="s">
        <v>786</v>
      </c>
    </row>
    <row r="327" spans="2:37" s="263" customFormat="1" ht="99.75" x14ac:dyDescent="0.2">
      <c r="B327" s="266" t="s">
        <v>455</v>
      </c>
      <c r="C327" s="267" t="s">
        <v>456</v>
      </c>
      <c r="D327" s="266" t="s">
        <v>605</v>
      </c>
      <c r="E327" s="266" t="s">
        <v>607</v>
      </c>
      <c r="F327" s="266" t="s">
        <v>2073</v>
      </c>
      <c r="G327" s="266" t="s">
        <v>1991</v>
      </c>
      <c r="H327" s="266" t="s">
        <v>561</v>
      </c>
      <c r="I327" s="266" t="s">
        <v>199</v>
      </c>
      <c r="J327" s="266" t="s">
        <v>199</v>
      </c>
      <c r="K327" s="266" t="s">
        <v>199</v>
      </c>
      <c r="L327" s="266" t="s">
        <v>199</v>
      </c>
      <c r="M327" s="266" t="s">
        <v>671</v>
      </c>
      <c r="N327" s="266" t="s">
        <v>671</v>
      </c>
      <c r="O327" s="272" t="s">
        <v>672</v>
      </c>
      <c r="P327" s="266" t="s">
        <v>673</v>
      </c>
      <c r="Q327" s="266" t="s">
        <v>674</v>
      </c>
      <c r="R327" s="266" t="s">
        <v>0</v>
      </c>
      <c r="S327" s="269">
        <v>45413</v>
      </c>
      <c r="T327" s="269">
        <v>45534</v>
      </c>
      <c r="U327" s="269" t="s">
        <v>519</v>
      </c>
      <c r="V327" s="300">
        <v>3721946.5</v>
      </c>
      <c r="W327" s="285">
        <v>247</v>
      </c>
      <c r="X327" s="266" t="s">
        <v>480</v>
      </c>
      <c r="Y327" s="266" t="s">
        <v>451</v>
      </c>
      <c r="Z327" s="266" t="s">
        <v>199</v>
      </c>
      <c r="AA327" s="266" t="s">
        <v>199</v>
      </c>
      <c r="AB327" s="266" t="s">
        <v>199</v>
      </c>
      <c r="AC327" s="266" t="s">
        <v>492</v>
      </c>
      <c r="AD327" s="266" t="s">
        <v>249</v>
      </c>
      <c r="AE327" s="266" t="s">
        <v>1695</v>
      </c>
      <c r="AF327" s="266" t="s">
        <v>199</v>
      </c>
      <c r="AG327" s="266" t="s">
        <v>199</v>
      </c>
      <c r="AH327" s="266" t="s">
        <v>199</v>
      </c>
      <c r="AI327" s="266" t="s">
        <v>199</v>
      </c>
      <c r="AJ327" s="266" t="s">
        <v>199</v>
      </c>
      <c r="AK327" s="266" t="s">
        <v>675</v>
      </c>
    </row>
    <row r="328" spans="2:37" s="263" customFormat="1" ht="99.75" x14ac:dyDescent="0.2">
      <c r="B328" s="287" t="s">
        <v>455</v>
      </c>
      <c r="C328" s="267" t="s">
        <v>456</v>
      </c>
      <c r="D328" s="287" t="s">
        <v>1152</v>
      </c>
      <c r="E328" s="287" t="s">
        <v>1182</v>
      </c>
      <c r="F328" s="287" t="s">
        <v>2085</v>
      </c>
      <c r="G328" s="287" t="s">
        <v>2000</v>
      </c>
      <c r="H328" s="277" t="s">
        <v>1155</v>
      </c>
      <c r="I328" s="277" t="s">
        <v>199</v>
      </c>
      <c r="J328" s="287" t="s">
        <v>1156</v>
      </c>
      <c r="K328" s="277" t="s">
        <v>199</v>
      </c>
      <c r="L328" s="277" t="s">
        <v>199</v>
      </c>
      <c r="M328" s="287" t="s">
        <v>1189</v>
      </c>
      <c r="N328" s="526" t="s">
        <v>2138</v>
      </c>
      <c r="O328" s="526" t="s">
        <v>2139</v>
      </c>
      <c r="P328" s="277" t="s">
        <v>1160</v>
      </c>
      <c r="Q328" s="277" t="s">
        <v>1161</v>
      </c>
      <c r="R328" s="277" t="s">
        <v>99</v>
      </c>
      <c r="S328" s="298">
        <v>45544</v>
      </c>
      <c r="T328" s="527">
        <v>45646</v>
      </c>
      <c r="U328" s="298" t="s">
        <v>519</v>
      </c>
      <c r="V328" s="257">
        <f>(1*20*2.7)*(12000000/30/8)</f>
        <v>2700000</v>
      </c>
      <c r="W328" s="259">
        <v>185</v>
      </c>
      <c r="X328" s="277" t="s">
        <v>208</v>
      </c>
      <c r="Y328" s="277" t="s">
        <v>199</v>
      </c>
      <c r="Z328" s="277" t="s">
        <v>199</v>
      </c>
      <c r="AA328" s="277" t="s">
        <v>199</v>
      </c>
      <c r="AB328" s="277" t="s">
        <v>199</v>
      </c>
      <c r="AC328" s="266" t="s">
        <v>492</v>
      </c>
      <c r="AD328" s="266" t="s">
        <v>249</v>
      </c>
      <c r="AE328" s="266" t="s">
        <v>199</v>
      </c>
      <c r="AF328" s="266" t="s">
        <v>199</v>
      </c>
      <c r="AG328" s="266" t="s">
        <v>199</v>
      </c>
      <c r="AH328" s="266" t="s">
        <v>199</v>
      </c>
      <c r="AI328" s="299" t="s">
        <v>199</v>
      </c>
      <c r="AJ328" s="299" t="s">
        <v>199</v>
      </c>
      <c r="AK328" s="287" t="s">
        <v>666</v>
      </c>
    </row>
    <row r="329" spans="2:37" s="263" customFormat="1" ht="99.75" x14ac:dyDescent="0.2">
      <c r="B329" s="287" t="s">
        <v>455</v>
      </c>
      <c r="C329" s="267" t="s">
        <v>456</v>
      </c>
      <c r="D329" s="287" t="s">
        <v>1152</v>
      </c>
      <c r="E329" s="287" t="s">
        <v>1182</v>
      </c>
      <c r="F329" s="287" t="s">
        <v>2085</v>
      </c>
      <c r="G329" s="287" t="s">
        <v>2000</v>
      </c>
      <c r="H329" s="277" t="s">
        <v>1155</v>
      </c>
      <c r="I329" s="277" t="s">
        <v>199</v>
      </c>
      <c r="J329" s="287" t="s">
        <v>1156</v>
      </c>
      <c r="K329" s="277" t="s">
        <v>199</v>
      </c>
      <c r="L329" s="277" t="s">
        <v>199</v>
      </c>
      <c r="M329" s="287" t="s">
        <v>1183</v>
      </c>
      <c r="N329" s="526" t="s">
        <v>2134</v>
      </c>
      <c r="O329" s="526" t="s">
        <v>2135</v>
      </c>
      <c r="P329" s="277" t="s">
        <v>1160</v>
      </c>
      <c r="Q329" s="277" t="s">
        <v>1161</v>
      </c>
      <c r="R329" s="277" t="s">
        <v>99</v>
      </c>
      <c r="S329" s="298">
        <v>45488</v>
      </c>
      <c r="T329" s="298">
        <v>45646</v>
      </c>
      <c r="U329" s="298" t="s">
        <v>519</v>
      </c>
      <c r="V329" s="257">
        <f>(2*20*2.2)*(12000000/30/8)</f>
        <v>4400000</v>
      </c>
      <c r="W329" s="259">
        <v>185</v>
      </c>
      <c r="X329" s="277" t="s">
        <v>208</v>
      </c>
      <c r="Y329" s="277" t="s">
        <v>207</v>
      </c>
      <c r="Z329" s="277" t="s">
        <v>199</v>
      </c>
      <c r="AA329" s="277" t="s">
        <v>199</v>
      </c>
      <c r="AB329" s="277" t="s">
        <v>199</v>
      </c>
      <c r="AC329" s="266" t="s">
        <v>492</v>
      </c>
      <c r="AD329" s="266" t="s">
        <v>249</v>
      </c>
      <c r="AE329" s="266" t="s">
        <v>199</v>
      </c>
      <c r="AF329" s="266" t="s">
        <v>199</v>
      </c>
      <c r="AG329" s="266" t="s">
        <v>199</v>
      </c>
      <c r="AH329" s="266" t="s">
        <v>199</v>
      </c>
      <c r="AI329" s="299" t="s">
        <v>199</v>
      </c>
      <c r="AJ329" s="299" t="s">
        <v>199</v>
      </c>
      <c r="AK329" s="287" t="s">
        <v>666</v>
      </c>
    </row>
    <row r="330" spans="2:37" s="263" customFormat="1" ht="409.5" x14ac:dyDescent="0.2">
      <c r="B330" s="266" t="s">
        <v>523</v>
      </c>
      <c r="C330" s="267" t="s">
        <v>524</v>
      </c>
      <c r="D330" s="266" t="s">
        <v>685</v>
      </c>
      <c r="E330" s="266" t="s">
        <v>687</v>
      </c>
      <c r="F330" s="268" t="s">
        <v>2024</v>
      </c>
      <c r="G330" s="266" t="s">
        <v>2025</v>
      </c>
      <c r="H330" s="266" t="s">
        <v>282</v>
      </c>
      <c r="I330" s="266" t="s">
        <v>199</v>
      </c>
      <c r="J330" s="266" t="s">
        <v>199</v>
      </c>
      <c r="K330" s="266" t="s">
        <v>199</v>
      </c>
      <c r="L330" s="266" t="s">
        <v>199</v>
      </c>
      <c r="M330" s="280" t="s">
        <v>934</v>
      </c>
      <c r="N330" s="280" t="s">
        <v>1941</v>
      </c>
      <c r="O330" s="280" t="s">
        <v>1942</v>
      </c>
      <c r="P330" s="280" t="s">
        <v>843</v>
      </c>
      <c r="Q330" s="302" t="s">
        <v>935</v>
      </c>
      <c r="R330" s="280" t="s">
        <v>282</v>
      </c>
      <c r="S330" s="290">
        <v>45323</v>
      </c>
      <c r="T330" s="290">
        <v>45626</v>
      </c>
      <c r="U330" s="280"/>
      <c r="V330" s="275">
        <v>90069132.609999999</v>
      </c>
      <c r="W330" s="280" t="s">
        <v>2020</v>
      </c>
      <c r="X330" s="266" t="s">
        <v>376</v>
      </c>
      <c r="Y330" s="266" t="s">
        <v>233</v>
      </c>
      <c r="Z330" s="266" t="s">
        <v>402</v>
      </c>
      <c r="AA330" s="266" t="s">
        <v>199</v>
      </c>
      <c r="AB330" s="266" t="s">
        <v>199</v>
      </c>
      <c r="AC330" s="268" t="s">
        <v>366</v>
      </c>
      <c r="AD330" s="266" t="s">
        <v>249</v>
      </c>
      <c r="AE330" s="266" t="s">
        <v>199</v>
      </c>
      <c r="AF330" s="266" t="s">
        <v>199</v>
      </c>
      <c r="AG330" s="266" t="s">
        <v>199</v>
      </c>
      <c r="AH330" s="266" t="s">
        <v>199</v>
      </c>
      <c r="AI330" s="266" t="s">
        <v>404</v>
      </c>
      <c r="AJ330" s="266" t="s">
        <v>706</v>
      </c>
      <c r="AK330" s="272" t="s">
        <v>235</v>
      </c>
    </row>
    <row r="331" spans="2:37" s="263" customFormat="1" ht="99.75" x14ac:dyDescent="0.2">
      <c r="B331" s="266" t="s">
        <v>455</v>
      </c>
      <c r="C331" s="267" t="s">
        <v>456</v>
      </c>
      <c r="D331" s="266" t="s">
        <v>716</v>
      </c>
      <c r="E331" s="266" t="s">
        <v>717</v>
      </c>
      <c r="F331" s="266" t="s">
        <v>716</v>
      </c>
      <c r="G331" s="266" t="s">
        <v>2008</v>
      </c>
      <c r="H331" s="266" t="s">
        <v>561</v>
      </c>
      <c r="I331" s="266" t="s">
        <v>199</v>
      </c>
      <c r="J331" s="266" t="s">
        <v>199</v>
      </c>
      <c r="K331" s="266" t="s">
        <v>199</v>
      </c>
      <c r="L331" s="266" t="s">
        <v>199</v>
      </c>
      <c r="M331" s="266" t="s">
        <v>814</v>
      </c>
      <c r="N331" s="266" t="s">
        <v>815</v>
      </c>
      <c r="O331" s="272" t="s">
        <v>816</v>
      </c>
      <c r="P331" s="266" t="s">
        <v>817</v>
      </c>
      <c r="Q331" s="266" t="s">
        <v>818</v>
      </c>
      <c r="R331" s="266" t="s">
        <v>99</v>
      </c>
      <c r="S331" s="269">
        <v>45566</v>
      </c>
      <c r="T331" s="269">
        <v>45641</v>
      </c>
      <c r="U331" s="269" t="s">
        <v>519</v>
      </c>
      <c r="V331" s="115">
        <f>(2*20*1.5)*(10000000/30/8)</f>
        <v>2500000</v>
      </c>
      <c r="W331" s="266">
        <v>189</v>
      </c>
      <c r="X331" s="266" t="s">
        <v>480</v>
      </c>
      <c r="Y331" s="266" t="s">
        <v>376</v>
      </c>
      <c r="Z331" s="266" t="s">
        <v>199</v>
      </c>
      <c r="AA331" s="266" t="s">
        <v>199</v>
      </c>
      <c r="AB331" s="266" t="s">
        <v>199</v>
      </c>
      <c r="AC331" s="266" t="s">
        <v>492</v>
      </c>
      <c r="AD331" s="266" t="s">
        <v>520</v>
      </c>
      <c r="AE331" s="266" t="s">
        <v>249</v>
      </c>
      <c r="AF331" s="266" t="s">
        <v>199</v>
      </c>
      <c r="AG331" s="266" t="s">
        <v>199</v>
      </c>
      <c r="AH331" s="266" t="s">
        <v>199</v>
      </c>
      <c r="AI331" s="266" t="s">
        <v>199</v>
      </c>
      <c r="AJ331" s="266" t="s">
        <v>199</v>
      </c>
      <c r="AK331" s="266" t="s">
        <v>622</v>
      </c>
    </row>
    <row r="332" spans="2:37" s="263" customFormat="1" ht="171" x14ac:dyDescent="0.2">
      <c r="B332" s="266" t="s">
        <v>193</v>
      </c>
      <c r="C332" s="267" t="s">
        <v>1668</v>
      </c>
      <c r="D332" s="266" t="s">
        <v>377</v>
      </c>
      <c r="E332" s="266" t="s">
        <v>386</v>
      </c>
      <c r="F332" s="266" t="s">
        <v>2069</v>
      </c>
      <c r="G332" s="266" t="s">
        <v>2070</v>
      </c>
      <c r="H332" s="266" t="s">
        <v>198</v>
      </c>
      <c r="I332" s="266" t="s">
        <v>380</v>
      </c>
      <c r="J332" s="266" t="s">
        <v>381</v>
      </c>
      <c r="K332" s="266" t="s">
        <v>239</v>
      </c>
      <c r="L332" s="266"/>
      <c r="M332" s="266" t="s">
        <v>387</v>
      </c>
      <c r="N332" s="266" t="s">
        <v>388</v>
      </c>
      <c r="O332" s="272" t="s">
        <v>389</v>
      </c>
      <c r="P332" s="266" t="s">
        <v>385</v>
      </c>
      <c r="Q332" s="266" t="s">
        <v>199</v>
      </c>
      <c r="R332" s="272" t="s">
        <v>72</v>
      </c>
      <c r="S332" s="269">
        <v>45292</v>
      </c>
      <c r="T332" s="269">
        <v>45641</v>
      </c>
      <c r="U332" s="278" t="s">
        <v>199</v>
      </c>
      <c r="V332" s="275">
        <v>80616800</v>
      </c>
      <c r="W332" s="272">
        <v>138</v>
      </c>
      <c r="X332" s="266" t="s">
        <v>246</v>
      </c>
      <c r="Y332" s="266" t="s">
        <v>199</v>
      </c>
      <c r="Z332" s="266" t="s">
        <v>199</v>
      </c>
      <c r="AA332" s="266" t="s">
        <v>199</v>
      </c>
      <c r="AB332" s="266" t="s">
        <v>199</v>
      </c>
      <c r="AC332" s="266" t="s">
        <v>209</v>
      </c>
      <c r="AD332" s="266" t="s">
        <v>249</v>
      </c>
      <c r="AE332" s="266" t="s">
        <v>199</v>
      </c>
      <c r="AF332" s="266" t="s">
        <v>199</v>
      </c>
      <c r="AG332" s="266" t="s">
        <v>199</v>
      </c>
      <c r="AH332" s="266" t="s">
        <v>199</v>
      </c>
      <c r="AI332" s="266" t="s">
        <v>199</v>
      </c>
      <c r="AJ332" s="266" t="s">
        <v>199</v>
      </c>
      <c r="AK332" s="272" t="s">
        <v>262</v>
      </c>
    </row>
    <row r="333" spans="2:37" s="263" customFormat="1" ht="99.75" x14ac:dyDescent="0.2">
      <c r="B333" s="266" t="s">
        <v>455</v>
      </c>
      <c r="C333" s="267" t="s">
        <v>456</v>
      </c>
      <c r="D333" s="266" t="s">
        <v>457</v>
      </c>
      <c r="E333" s="266" t="s">
        <v>498</v>
      </c>
      <c r="F333" s="266" t="s">
        <v>2071</v>
      </c>
      <c r="G333" s="266" t="s">
        <v>1983</v>
      </c>
      <c r="H333" s="266" t="s">
        <v>460</v>
      </c>
      <c r="I333" s="266" t="s">
        <v>199</v>
      </c>
      <c r="J333" s="266" t="s">
        <v>199</v>
      </c>
      <c r="K333" s="266" t="s">
        <v>199</v>
      </c>
      <c r="L333" s="266" t="s">
        <v>199</v>
      </c>
      <c r="M333" s="266" t="s">
        <v>508</v>
      </c>
      <c r="N333" s="266" t="s">
        <v>509</v>
      </c>
      <c r="O333" s="272" t="s">
        <v>510</v>
      </c>
      <c r="P333" s="266" t="s">
        <v>473</v>
      </c>
      <c r="Q333" s="266" t="s">
        <v>474</v>
      </c>
      <c r="R333" s="266" t="s">
        <v>133</v>
      </c>
      <c r="S333" s="269">
        <v>45292</v>
      </c>
      <c r="T333" s="269">
        <v>45322</v>
      </c>
      <c r="U333" s="269" t="s">
        <v>133</v>
      </c>
      <c r="V333" s="258">
        <v>0</v>
      </c>
      <c r="W333" s="258" t="s">
        <v>206</v>
      </c>
      <c r="X333" s="266" t="s">
        <v>465</v>
      </c>
      <c r="Y333" s="266" t="s">
        <v>208</v>
      </c>
      <c r="Z333" s="266" t="s">
        <v>425</v>
      </c>
      <c r="AA333" s="266" t="s">
        <v>199</v>
      </c>
      <c r="AB333" s="266" t="s">
        <v>199</v>
      </c>
      <c r="AC333" s="266" t="s">
        <v>209</v>
      </c>
      <c r="AD333" s="266" t="s">
        <v>199</v>
      </c>
      <c r="AE333" s="266" t="s">
        <v>199</v>
      </c>
      <c r="AF333" s="266" t="s">
        <v>199</v>
      </c>
      <c r="AG333" s="266" t="s">
        <v>199</v>
      </c>
      <c r="AH333" s="266" t="s">
        <v>199</v>
      </c>
      <c r="AI333" s="266" t="s">
        <v>199</v>
      </c>
      <c r="AJ333" s="266" t="s">
        <v>199</v>
      </c>
      <c r="AK333" s="266" t="s">
        <v>476</v>
      </c>
    </row>
    <row r="334" spans="2:37" s="263" customFormat="1" ht="171" x14ac:dyDescent="0.2">
      <c r="B334" s="266" t="s">
        <v>523</v>
      </c>
      <c r="C334" s="267" t="s">
        <v>524</v>
      </c>
      <c r="D334" s="266" t="s">
        <v>1508</v>
      </c>
      <c r="E334" s="266" t="s">
        <v>1523</v>
      </c>
      <c r="F334" s="266" t="s">
        <v>1508</v>
      </c>
      <c r="G334" s="266" t="s">
        <v>1988</v>
      </c>
      <c r="H334" s="266" t="s">
        <v>282</v>
      </c>
      <c r="I334" s="266" t="s">
        <v>199</v>
      </c>
      <c r="J334" s="266" t="s">
        <v>199</v>
      </c>
      <c r="K334" s="266" t="s">
        <v>199</v>
      </c>
      <c r="L334" s="266" t="s">
        <v>199</v>
      </c>
      <c r="M334" s="266" t="s">
        <v>1524</v>
      </c>
      <c r="N334" s="266" t="s">
        <v>1525</v>
      </c>
      <c r="O334" s="272" t="s">
        <v>1526</v>
      </c>
      <c r="P334" s="266" t="s">
        <v>543</v>
      </c>
      <c r="Q334" s="266" t="s">
        <v>544</v>
      </c>
      <c r="R334" s="266" t="s">
        <v>545</v>
      </c>
      <c r="S334" s="269">
        <v>45323</v>
      </c>
      <c r="T334" s="269">
        <v>45444</v>
      </c>
      <c r="U334" s="269" t="s">
        <v>282</v>
      </c>
      <c r="V334" s="271">
        <f>(4*20*4)*(3886560/30/8)</f>
        <v>5182080</v>
      </c>
      <c r="W334" s="266" t="s">
        <v>546</v>
      </c>
      <c r="X334" s="266" t="s">
        <v>207</v>
      </c>
      <c r="Y334" s="266" t="s">
        <v>199</v>
      </c>
      <c r="Z334" s="266" t="s">
        <v>199</v>
      </c>
      <c r="AA334" s="266" t="s">
        <v>199</v>
      </c>
      <c r="AB334" s="266" t="s">
        <v>199</v>
      </c>
      <c r="AC334" s="266" t="s">
        <v>209</v>
      </c>
      <c r="AD334" s="266" t="s">
        <v>249</v>
      </c>
      <c r="AE334" s="266" t="s">
        <v>199</v>
      </c>
      <c r="AF334" s="266" t="s">
        <v>199</v>
      </c>
      <c r="AG334" s="266" t="s">
        <v>199</v>
      </c>
      <c r="AH334" s="266" t="s">
        <v>199</v>
      </c>
      <c r="AI334" s="266" t="s">
        <v>199</v>
      </c>
      <c r="AJ334" s="266" t="s">
        <v>199</v>
      </c>
      <c r="AK334" s="266" t="s">
        <v>547</v>
      </c>
    </row>
    <row r="335" spans="2:37" s="263" customFormat="1" ht="171" x14ac:dyDescent="0.2">
      <c r="B335" s="266" t="s">
        <v>193</v>
      </c>
      <c r="C335" s="267" t="s">
        <v>1668</v>
      </c>
      <c r="D335" s="266" t="s">
        <v>251</v>
      </c>
      <c r="E335" s="266" t="s">
        <v>270</v>
      </c>
      <c r="F335" s="266" t="s">
        <v>1967</v>
      </c>
      <c r="G335" s="266" t="s">
        <v>1968</v>
      </c>
      <c r="H335" s="266" t="s">
        <v>198</v>
      </c>
      <c r="I335" s="266" t="s">
        <v>254</v>
      </c>
      <c r="J335" s="266" t="s">
        <v>199</v>
      </c>
      <c r="K335" s="266" t="s">
        <v>199</v>
      </c>
      <c r="L335" s="266" t="s">
        <v>199</v>
      </c>
      <c r="M335" s="266" t="s">
        <v>277</v>
      </c>
      <c r="N335" s="266" t="s">
        <v>278</v>
      </c>
      <c r="O335" s="266" t="s">
        <v>279</v>
      </c>
      <c r="P335" s="266" t="s">
        <v>280</v>
      </c>
      <c r="Q335" s="266"/>
      <c r="R335" s="266" t="s">
        <v>281</v>
      </c>
      <c r="S335" s="269">
        <v>45292</v>
      </c>
      <c r="T335" s="269">
        <v>45412</v>
      </c>
      <c r="U335" s="269" t="s">
        <v>282</v>
      </c>
      <c r="V335" s="271">
        <v>216056978</v>
      </c>
      <c r="W335" s="272" t="s">
        <v>283</v>
      </c>
      <c r="X335" s="266" t="s">
        <v>246</v>
      </c>
      <c r="Y335" s="266" t="s">
        <v>199</v>
      </c>
      <c r="Z335" s="266" t="s">
        <v>199</v>
      </c>
      <c r="AA335" s="266" t="s">
        <v>199</v>
      </c>
      <c r="AB335" s="266" t="s">
        <v>199</v>
      </c>
      <c r="AC335" s="266" t="s">
        <v>209</v>
      </c>
      <c r="AD335" s="266" t="s">
        <v>249</v>
      </c>
      <c r="AE335" s="266" t="s">
        <v>199</v>
      </c>
      <c r="AF335" s="266" t="s">
        <v>199</v>
      </c>
      <c r="AG335" s="266" t="s">
        <v>199</v>
      </c>
      <c r="AH335" s="266" t="s">
        <v>199</v>
      </c>
      <c r="AI335" s="266" t="s">
        <v>199</v>
      </c>
      <c r="AJ335" s="266" t="s">
        <v>199</v>
      </c>
      <c r="AK335" s="266" t="s">
        <v>284</v>
      </c>
    </row>
    <row r="336" spans="2:37" s="263" customFormat="1" ht="199.5" customHeight="1" x14ac:dyDescent="0.2">
      <c r="B336" s="266" t="s">
        <v>193</v>
      </c>
      <c r="C336" s="267" t="s">
        <v>1668</v>
      </c>
      <c r="D336" s="266" t="s">
        <v>251</v>
      </c>
      <c r="E336" s="266" t="s">
        <v>270</v>
      </c>
      <c r="F336" s="266" t="s">
        <v>1967</v>
      </c>
      <c r="G336" s="266" t="s">
        <v>1968</v>
      </c>
      <c r="H336" s="266" t="s">
        <v>198</v>
      </c>
      <c r="I336" s="266" t="s">
        <v>254</v>
      </c>
      <c r="J336" s="266" t="s">
        <v>199</v>
      </c>
      <c r="K336" s="266" t="s">
        <v>199</v>
      </c>
      <c r="L336" s="266" t="s">
        <v>199</v>
      </c>
      <c r="M336" s="266" t="s">
        <v>301</v>
      </c>
      <c r="N336" s="266" t="s">
        <v>278</v>
      </c>
      <c r="O336" s="266" t="s">
        <v>302</v>
      </c>
      <c r="P336" s="266" t="s">
        <v>280</v>
      </c>
      <c r="Q336" s="266"/>
      <c r="R336" s="266" t="s">
        <v>281</v>
      </c>
      <c r="S336" s="269">
        <v>45413</v>
      </c>
      <c r="T336" s="270">
        <v>45535</v>
      </c>
      <c r="U336" s="269" t="s">
        <v>282</v>
      </c>
      <c r="V336" s="271">
        <v>186551156</v>
      </c>
      <c r="W336" s="272" t="s">
        <v>303</v>
      </c>
      <c r="X336" s="266" t="s">
        <v>246</v>
      </c>
      <c r="Y336" s="266" t="s">
        <v>199</v>
      </c>
      <c r="Z336" s="266" t="s">
        <v>199</v>
      </c>
      <c r="AA336" s="266" t="s">
        <v>199</v>
      </c>
      <c r="AB336" s="266" t="s">
        <v>199</v>
      </c>
      <c r="AC336" s="266" t="s">
        <v>209</v>
      </c>
      <c r="AD336" s="266" t="s">
        <v>249</v>
      </c>
      <c r="AE336" s="266" t="s">
        <v>199</v>
      </c>
      <c r="AF336" s="266" t="s">
        <v>199</v>
      </c>
      <c r="AG336" s="266" t="s">
        <v>199</v>
      </c>
      <c r="AH336" s="266" t="s">
        <v>199</v>
      </c>
      <c r="AI336" s="266" t="s">
        <v>199</v>
      </c>
      <c r="AJ336" s="266" t="s">
        <v>199</v>
      </c>
      <c r="AK336" s="266" t="s">
        <v>284</v>
      </c>
    </row>
    <row r="337" spans="2:37" s="263" customFormat="1" ht="199.5" customHeight="1" x14ac:dyDescent="0.2">
      <c r="B337" s="266" t="s">
        <v>193</v>
      </c>
      <c r="C337" s="267" t="s">
        <v>1668</v>
      </c>
      <c r="D337" s="266" t="s">
        <v>251</v>
      </c>
      <c r="E337" s="266" t="s">
        <v>270</v>
      </c>
      <c r="F337" s="266" t="s">
        <v>1967</v>
      </c>
      <c r="G337" s="266" t="s">
        <v>1968</v>
      </c>
      <c r="H337" s="266" t="s">
        <v>198</v>
      </c>
      <c r="I337" s="266" t="s">
        <v>254</v>
      </c>
      <c r="J337" s="266" t="s">
        <v>199</v>
      </c>
      <c r="K337" s="266" t="s">
        <v>199</v>
      </c>
      <c r="L337" s="266" t="s">
        <v>199</v>
      </c>
      <c r="M337" s="266" t="s">
        <v>313</v>
      </c>
      <c r="N337" s="266" t="s">
        <v>278</v>
      </c>
      <c r="O337" s="266" t="s">
        <v>314</v>
      </c>
      <c r="P337" s="266" t="s">
        <v>280</v>
      </c>
      <c r="Q337" s="266"/>
      <c r="R337" s="266" t="s">
        <v>281</v>
      </c>
      <c r="S337" s="269">
        <v>45536</v>
      </c>
      <c r="T337" s="270">
        <v>45626</v>
      </c>
      <c r="U337" s="269" t="s">
        <v>282</v>
      </c>
      <c r="V337" s="271">
        <v>0</v>
      </c>
      <c r="W337" s="272" t="s">
        <v>206</v>
      </c>
      <c r="X337" s="266" t="s">
        <v>246</v>
      </c>
      <c r="Y337" s="266" t="s">
        <v>199</v>
      </c>
      <c r="Z337" s="266" t="s">
        <v>199</v>
      </c>
      <c r="AA337" s="266" t="s">
        <v>199</v>
      </c>
      <c r="AB337" s="266" t="s">
        <v>199</v>
      </c>
      <c r="AC337" s="266" t="s">
        <v>209</v>
      </c>
      <c r="AD337" s="266" t="s">
        <v>199</v>
      </c>
      <c r="AE337" s="266" t="s">
        <v>199</v>
      </c>
      <c r="AF337" s="266" t="s">
        <v>199</v>
      </c>
      <c r="AG337" s="266" t="s">
        <v>199</v>
      </c>
      <c r="AH337" s="266" t="s">
        <v>199</v>
      </c>
      <c r="AI337" s="266" t="s">
        <v>199</v>
      </c>
      <c r="AJ337" s="266" t="s">
        <v>199</v>
      </c>
      <c r="AK337" s="266" t="s">
        <v>284</v>
      </c>
    </row>
    <row r="338" spans="2:37" s="263" customFormat="1" ht="199.5" customHeight="1" x14ac:dyDescent="0.2">
      <c r="B338" s="287" t="s">
        <v>455</v>
      </c>
      <c r="C338" s="297" t="s">
        <v>873</v>
      </c>
      <c r="D338" s="287" t="s">
        <v>1203</v>
      </c>
      <c r="E338" s="287" t="s">
        <v>1234</v>
      </c>
      <c r="F338" s="287" t="s">
        <v>2086</v>
      </c>
      <c r="G338" s="287" t="s">
        <v>2000</v>
      </c>
      <c r="H338" s="277" t="s">
        <v>1155</v>
      </c>
      <c r="I338" s="287" t="s">
        <v>1206</v>
      </c>
      <c r="J338" s="277" t="s">
        <v>199</v>
      </c>
      <c r="K338" s="277" t="s">
        <v>199</v>
      </c>
      <c r="L338" s="277" t="s">
        <v>199</v>
      </c>
      <c r="M338" s="287" t="s">
        <v>1247</v>
      </c>
      <c r="N338" s="287" t="s">
        <v>1248</v>
      </c>
      <c r="O338" s="287" t="s">
        <v>1249</v>
      </c>
      <c r="P338" s="277" t="s">
        <v>2121</v>
      </c>
      <c r="Q338" s="277" t="s">
        <v>1221</v>
      </c>
      <c r="R338" s="277" t="s">
        <v>99</v>
      </c>
      <c r="S338" s="298">
        <v>45580</v>
      </c>
      <c r="T338" s="298">
        <v>45614</v>
      </c>
      <c r="U338" s="298" t="s">
        <v>99</v>
      </c>
      <c r="V338" s="115">
        <f>41667*232</f>
        <v>9666744</v>
      </c>
      <c r="W338" s="272" t="s">
        <v>206</v>
      </c>
      <c r="X338" s="277" t="s">
        <v>207</v>
      </c>
      <c r="Y338" s="277" t="s">
        <v>376</v>
      </c>
      <c r="Z338" s="277" t="s">
        <v>356</v>
      </c>
      <c r="AA338" s="277" t="s">
        <v>904</v>
      </c>
      <c r="AB338" s="277" t="s">
        <v>199</v>
      </c>
      <c r="AC338" s="266" t="s">
        <v>492</v>
      </c>
      <c r="AD338" s="266" t="s">
        <v>249</v>
      </c>
      <c r="AE338" s="266" t="s">
        <v>199</v>
      </c>
      <c r="AF338" s="266" t="s">
        <v>199</v>
      </c>
      <c r="AG338" s="266" t="s">
        <v>199</v>
      </c>
      <c r="AH338" s="266" t="s">
        <v>199</v>
      </c>
      <c r="AI338" s="299" t="s">
        <v>199</v>
      </c>
      <c r="AJ338" s="299" t="s">
        <v>199</v>
      </c>
      <c r="AK338" s="287" t="s">
        <v>666</v>
      </c>
    </row>
    <row r="339" spans="2:37" s="263" customFormat="1" ht="171" x14ac:dyDescent="0.2">
      <c r="B339" s="266" t="s">
        <v>193</v>
      </c>
      <c r="C339" s="267" t="s">
        <v>1668</v>
      </c>
      <c r="D339" s="266" t="s">
        <v>377</v>
      </c>
      <c r="E339" s="266" t="s">
        <v>379</v>
      </c>
      <c r="F339" s="266" t="s">
        <v>1960</v>
      </c>
      <c r="G339" s="266" t="s">
        <v>1961</v>
      </c>
      <c r="H339" s="266" t="s">
        <v>198</v>
      </c>
      <c r="I339" s="266" t="s">
        <v>380</v>
      </c>
      <c r="J339" s="266" t="s">
        <v>381</v>
      </c>
      <c r="K339" s="266" t="s">
        <v>239</v>
      </c>
      <c r="L339" s="266" t="s">
        <v>199</v>
      </c>
      <c r="M339" s="266" t="s">
        <v>382</v>
      </c>
      <c r="N339" s="266" t="s">
        <v>383</v>
      </c>
      <c r="O339" s="272" t="s">
        <v>384</v>
      </c>
      <c r="P339" s="266" t="s">
        <v>385</v>
      </c>
      <c r="Q339" s="266" t="s">
        <v>199</v>
      </c>
      <c r="R339" s="272" t="s">
        <v>72</v>
      </c>
      <c r="S339" s="269">
        <v>45292</v>
      </c>
      <c r="T339" s="269">
        <v>45641</v>
      </c>
      <c r="U339" s="278" t="s">
        <v>199</v>
      </c>
      <c r="V339" s="291">
        <v>0</v>
      </c>
      <c r="W339" s="272" t="s">
        <v>206</v>
      </c>
      <c r="X339" s="266" t="s">
        <v>246</v>
      </c>
      <c r="Y339" s="266" t="s">
        <v>199</v>
      </c>
      <c r="Z339" s="266" t="s">
        <v>199</v>
      </c>
      <c r="AA339" s="266" t="s">
        <v>199</v>
      </c>
      <c r="AB339" s="266" t="s">
        <v>199</v>
      </c>
      <c r="AC339" s="266" t="s">
        <v>209</v>
      </c>
      <c r="AD339" s="266" t="s">
        <v>199</v>
      </c>
      <c r="AE339" s="266" t="s">
        <v>199</v>
      </c>
      <c r="AF339" s="266" t="s">
        <v>199</v>
      </c>
      <c r="AG339" s="266" t="s">
        <v>199</v>
      </c>
      <c r="AH339" s="266" t="s">
        <v>199</v>
      </c>
      <c r="AI339" s="266" t="s">
        <v>199</v>
      </c>
      <c r="AJ339" s="266" t="s">
        <v>199</v>
      </c>
      <c r="AK339" s="272" t="s">
        <v>262</v>
      </c>
    </row>
    <row r="340" spans="2:37" s="263" customFormat="1" ht="142.5" x14ac:dyDescent="0.2">
      <c r="B340" s="266" t="s">
        <v>455</v>
      </c>
      <c r="C340" s="267" t="s">
        <v>873</v>
      </c>
      <c r="D340" s="266" t="s">
        <v>1253</v>
      </c>
      <c r="E340" s="266" t="s">
        <v>1354</v>
      </c>
      <c r="F340" s="287" t="s">
        <v>2087</v>
      </c>
      <c r="G340" s="266" t="s">
        <v>1980</v>
      </c>
      <c r="H340" s="266" t="s">
        <v>1197</v>
      </c>
      <c r="I340" s="266" t="s">
        <v>877</v>
      </c>
      <c r="J340" s="266" t="s">
        <v>199</v>
      </c>
      <c r="K340" s="266" t="s">
        <v>199</v>
      </c>
      <c r="L340" s="266" t="s">
        <v>199</v>
      </c>
      <c r="M340" s="266" t="s">
        <v>1355</v>
      </c>
      <c r="N340" s="266" t="s">
        <v>1356</v>
      </c>
      <c r="O340" s="268" t="s">
        <v>1357</v>
      </c>
      <c r="P340" s="266" t="s">
        <v>817</v>
      </c>
      <c r="Q340" s="266" t="s">
        <v>1279</v>
      </c>
      <c r="R340" s="277" t="s">
        <v>99</v>
      </c>
      <c r="S340" s="269">
        <v>45474</v>
      </c>
      <c r="T340" s="269">
        <v>45641</v>
      </c>
      <c r="U340" s="257" t="s">
        <v>519</v>
      </c>
      <c r="V340" s="115">
        <f>(3.2*20*0.5)*(10000000/30/8)</f>
        <v>1333333.3333333333</v>
      </c>
      <c r="W340" s="266">
        <v>189</v>
      </c>
      <c r="X340" s="266" t="s">
        <v>1280</v>
      </c>
      <c r="Y340" s="266" t="s">
        <v>356</v>
      </c>
      <c r="Z340" s="277" t="s">
        <v>199</v>
      </c>
      <c r="AA340" s="277" t="s">
        <v>199</v>
      </c>
      <c r="AB340" s="277" t="s">
        <v>199</v>
      </c>
      <c r="AC340" s="266" t="s">
        <v>492</v>
      </c>
      <c r="AD340" s="266" t="s">
        <v>249</v>
      </c>
      <c r="AE340" s="266" t="s">
        <v>199</v>
      </c>
      <c r="AF340" s="266" t="s">
        <v>199</v>
      </c>
      <c r="AG340" s="266" t="s">
        <v>199</v>
      </c>
      <c r="AH340" s="266" t="s">
        <v>199</v>
      </c>
      <c r="AI340" s="266" t="s">
        <v>199</v>
      </c>
      <c r="AJ340" s="266" t="s">
        <v>199</v>
      </c>
      <c r="AK340" s="266" t="s">
        <v>199</v>
      </c>
    </row>
    <row r="341" spans="2:37" s="263" customFormat="1" ht="99.75" x14ac:dyDescent="0.2">
      <c r="B341" s="266" t="s">
        <v>455</v>
      </c>
      <c r="C341" s="267" t="s">
        <v>456</v>
      </c>
      <c r="D341" s="266" t="s">
        <v>1152</v>
      </c>
      <c r="E341" s="266" t="s">
        <v>1196</v>
      </c>
      <c r="F341" s="287" t="s">
        <v>2085</v>
      </c>
      <c r="G341" s="266" t="s">
        <v>1980</v>
      </c>
      <c r="H341" s="266" t="s">
        <v>1197</v>
      </c>
      <c r="I341" s="266" t="s">
        <v>877</v>
      </c>
      <c r="J341" s="266" t="s">
        <v>199</v>
      </c>
      <c r="K341" s="266" t="s">
        <v>199</v>
      </c>
      <c r="L341" s="266" t="s">
        <v>199</v>
      </c>
      <c r="M341" s="266" t="s">
        <v>2133</v>
      </c>
      <c r="N341" s="266" t="s">
        <v>1198</v>
      </c>
      <c r="O341" s="272" t="s">
        <v>1199</v>
      </c>
      <c r="P341" s="266" t="s">
        <v>491</v>
      </c>
      <c r="Q341" s="266" t="s">
        <v>1200</v>
      </c>
      <c r="R341" s="266" t="s">
        <v>99</v>
      </c>
      <c r="S341" s="269">
        <v>45474</v>
      </c>
      <c r="T341" s="269">
        <v>45519</v>
      </c>
      <c r="U341" s="269" t="s">
        <v>519</v>
      </c>
      <c r="V341" s="115">
        <v>0</v>
      </c>
      <c r="W341" s="272" t="s">
        <v>206</v>
      </c>
      <c r="X341" s="266" t="s">
        <v>207</v>
      </c>
      <c r="Y341" s="266" t="s">
        <v>208</v>
      </c>
      <c r="Z341" s="266" t="s">
        <v>376</v>
      </c>
      <c r="AA341" s="266" t="s">
        <v>199</v>
      </c>
      <c r="AB341" s="266" t="s">
        <v>199</v>
      </c>
      <c r="AC341" s="266" t="s">
        <v>492</v>
      </c>
      <c r="AD341" s="266" t="s">
        <v>199</v>
      </c>
      <c r="AE341" s="266" t="s">
        <v>199</v>
      </c>
      <c r="AF341" s="266" t="s">
        <v>199</v>
      </c>
      <c r="AG341" s="266" t="s">
        <v>199</v>
      </c>
      <c r="AH341" s="266" t="s">
        <v>199</v>
      </c>
      <c r="AI341" s="266" t="s">
        <v>199</v>
      </c>
      <c r="AJ341" s="266" t="s">
        <v>199</v>
      </c>
      <c r="AK341" s="266" t="s">
        <v>622</v>
      </c>
    </row>
    <row r="342" spans="2:37" s="263" customFormat="1" ht="142.5" x14ac:dyDescent="0.2">
      <c r="B342" s="266" t="s">
        <v>455</v>
      </c>
      <c r="C342" s="267" t="s">
        <v>873</v>
      </c>
      <c r="D342" s="266" t="s">
        <v>1310</v>
      </c>
      <c r="E342" s="266" t="s">
        <v>1275</v>
      </c>
      <c r="F342" s="266" t="s">
        <v>1310</v>
      </c>
      <c r="G342" s="266" t="s">
        <v>2036</v>
      </c>
      <c r="H342" s="266" t="s">
        <v>1197</v>
      </c>
      <c r="I342" s="266" t="s">
        <v>877</v>
      </c>
      <c r="J342" s="266" t="s">
        <v>199</v>
      </c>
      <c r="K342" s="266" t="s">
        <v>199</v>
      </c>
      <c r="L342" s="266" t="s">
        <v>199</v>
      </c>
      <c r="M342" s="266" t="s">
        <v>1318</v>
      </c>
      <c r="N342" s="266" t="s">
        <v>1319</v>
      </c>
      <c r="O342" s="266" t="s">
        <v>1320</v>
      </c>
      <c r="P342" s="266" t="s">
        <v>2130</v>
      </c>
      <c r="Q342" s="266" t="s">
        <v>1321</v>
      </c>
      <c r="R342" s="277" t="s">
        <v>99</v>
      </c>
      <c r="S342" s="270">
        <v>45444</v>
      </c>
      <c r="T342" s="270">
        <v>45646</v>
      </c>
      <c r="U342" s="269" t="s">
        <v>519</v>
      </c>
      <c r="V342" s="115">
        <f>(2*20*6.7)*(12000000/30/8)</f>
        <v>13400000</v>
      </c>
      <c r="W342" s="266">
        <v>183</v>
      </c>
      <c r="X342" s="266" t="s">
        <v>425</v>
      </c>
      <c r="Y342" s="266" t="s">
        <v>199</v>
      </c>
      <c r="Z342" s="266" t="s">
        <v>199</v>
      </c>
      <c r="AA342" s="266" t="s">
        <v>199</v>
      </c>
      <c r="AB342" s="266" t="s">
        <v>199</v>
      </c>
      <c r="AC342" s="266" t="s">
        <v>209</v>
      </c>
      <c r="AD342" s="266" t="s">
        <v>249</v>
      </c>
      <c r="AE342" s="266" t="s">
        <v>199</v>
      </c>
      <c r="AF342" s="266" t="s">
        <v>199</v>
      </c>
      <c r="AG342" s="266" t="s">
        <v>199</v>
      </c>
      <c r="AH342" s="266" t="s">
        <v>199</v>
      </c>
      <c r="AI342" s="266" t="s">
        <v>199</v>
      </c>
      <c r="AJ342" s="266" t="s">
        <v>199</v>
      </c>
      <c r="AK342" s="266" t="s">
        <v>666</v>
      </c>
    </row>
    <row r="343" spans="2:37" s="263" customFormat="1" ht="171" x14ac:dyDescent="0.2">
      <c r="B343" s="266" t="s">
        <v>455</v>
      </c>
      <c r="C343" s="267" t="s">
        <v>873</v>
      </c>
      <c r="D343" s="266" t="s">
        <v>1310</v>
      </c>
      <c r="E343" s="266" t="s">
        <v>1424</v>
      </c>
      <c r="F343" s="266" t="s">
        <v>1310</v>
      </c>
      <c r="G343" s="266" t="s">
        <v>2048</v>
      </c>
      <c r="H343" s="266" t="s">
        <v>1197</v>
      </c>
      <c r="I343" s="266" t="s">
        <v>878</v>
      </c>
      <c r="J343" s="266" t="s">
        <v>199</v>
      </c>
      <c r="K343" s="266" t="s">
        <v>199</v>
      </c>
      <c r="L343" s="266" t="s">
        <v>199</v>
      </c>
      <c r="M343" s="266" t="s">
        <v>1427</v>
      </c>
      <c r="N343" s="266" t="s">
        <v>1428</v>
      </c>
      <c r="O343" s="266" t="s">
        <v>1423</v>
      </c>
      <c r="P343" s="266" t="s">
        <v>1314</v>
      </c>
      <c r="Q343" s="266"/>
      <c r="R343" s="277" t="s">
        <v>99</v>
      </c>
      <c r="S343" s="269">
        <v>45383</v>
      </c>
      <c r="T343" s="269">
        <v>45641</v>
      </c>
      <c r="U343" s="269" t="s">
        <v>99</v>
      </c>
      <c r="V343" s="115">
        <v>0</v>
      </c>
      <c r="W343" s="272" t="s">
        <v>206</v>
      </c>
      <c r="X343" s="266" t="s">
        <v>357</v>
      </c>
      <c r="Y343" s="266" t="s">
        <v>425</v>
      </c>
      <c r="Z343" s="266" t="s">
        <v>199</v>
      </c>
      <c r="AA343" s="266" t="s">
        <v>199</v>
      </c>
      <c r="AB343" s="277" t="s">
        <v>199</v>
      </c>
      <c r="AC343" s="266" t="s">
        <v>419</v>
      </c>
      <c r="AD343" s="266" t="s">
        <v>199</v>
      </c>
      <c r="AE343" s="266" t="s">
        <v>199</v>
      </c>
      <c r="AF343" s="266" t="s">
        <v>199</v>
      </c>
      <c r="AG343" s="266" t="s">
        <v>199</v>
      </c>
      <c r="AH343" s="266" t="s">
        <v>199</v>
      </c>
      <c r="AI343" s="266" t="s">
        <v>199</v>
      </c>
      <c r="AJ343" s="266" t="s">
        <v>199</v>
      </c>
      <c r="AK343" s="266" t="s">
        <v>502</v>
      </c>
    </row>
    <row r="344" spans="2:37" s="263" customFormat="1" ht="142.5" x14ac:dyDescent="0.2">
      <c r="B344" s="266" t="s">
        <v>455</v>
      </c>
      <c r="C344" s="267" t="s">
        <v>873</v>
      </c>
      <c r="D344" s="266" t="s">
        <v>1253</v>
      </c>
      <c r="E344" s="266" t="s">
        <v>1338</v>
      </c>
      <c r="F344" s="287" t="s">
        <v>2087</v>
      </c>
      <c r="G344" s="266" t="s">
        <v>2044</v>
      </c>
      <c r="H344" s="266" t="s">
        <v>1197</v>
      </c>
      <c r="I344" s="266" t="s">
        <v>877</v>
      </c>
      <c r="J344" s="266" t="s">
        <v>199</v>
      </c>
      <c r="K344" s="266" t="s">
        <v>199</v>
      </c>
      <c r="L344" s="266" t="s">
        <v>199</v>
      </c>
      <c r="M344" s="266" t="s">
        <v>1339</v>
      </c>
      <c r="N344" s="268" t="s">
        <v>1340</v>
      </c>
      <c r="O344" s="268" t="s">
        <v>1341</v>
      </c>
      <c r="P344" s="266" t="s">
        <v>817</v>
      </c>
      <c r="Q344" s="266" t="s">
        <v>1279</v>
      </c>
      <c r="R344" s="277" t="s">
        <v>99</v>
      </c>
      <c r="S344" s="269">
        <v>45337</v>
      </c>
      <c r="T344" s="269">
        <v>45366</v>
      </c>
      <c r="U344" s="257" t="s">
        <v>519</v>
      </c>
      <c r="V344" s="115">
        <f>(4.6*20*1)*(10000000/30/8)</f>
        <v>3833333.333333333</v>
      </c>
      <c r="W344" s="266">
        <v>189</v>
      </c>
      <c r="X344" s="266" t="s">
        <v>1280</v>
      </c>
      <c r="Y344" s="266" t="s">
        <v>356</v>
      </c>
      <c r="Z344" s="277" t="s">
        <v>199</v>
      </c>
      <c r="AA344" s="277" t="s">
        <v>199</v>
      </c>
      <c r="AB344" s="277" t="s">
        <v>199</v>
      </c>
      <c r="AC344" s="266" t="s">
        <v>492</v>
      </c>
      <c r="AD344" s="266" t="s">
        <v>249</v>
      </c>
      <c r="AE344" s="277" t="s">
        <v>199</v>
      </c>
      <c r="AF344" s="266" t="s">
        <v>199</v>
      </c>
      <c r="AG344" s="266" t="s">
        <v>199</v>
      </c>
      <c r="AH344" s="266" t="s">
        <v>199</v>
      </c>
      <c r="AI344" s="266" t="s">
        <v>199</v>
      </c>
      <c r="AJ344" s="266" t="s">
        <v>199</v>
      </c>
      <c r="AK344" s="266" t="s">
        <v>199</v>
      </c>
    </row>
    <row r="345" spans="2:37" s="263" customFormat="1" ht="142.5" x14ac:dyDescent="0.2">
      <c r="B345" s="266" t="s">
        <v>455</v>
      </c>
      <c r="C345" s="267" t="s">
        <v>873</v>
      </c>
      <c r="D345" s="266" t="s">
        <v>1542</v>
      </c>
      <c r="E345" s="266" t="s">
        <v>1544</v>
      </c>
      <c r="F345" s="266" t="s">
        <v>1967</v>
      </c>
      <c r="G345" s="266" t="s">
        <v>1968</v>
      </c>
      <c r="H345" s="266" t="s">
        <v>1545</v>
      </c>
      <c r="I345" s="266" t="s">
        <v>1546</v>
      </c>
      <c r="J345" s="266" t="s">
        <v>1547</v>
      </c>
      <c r="K345" s="266" t="s">
        <v>199</v>
      </c>
      <c r="L345" s="266" t="s">
        <v>199</v>
      </c>
      <c r="M345" s="266" t="s">
        <v>1560</v>
      </c>
      <c r="N345" s="266" t="s">
        <v>1561</v>
      </c>
      <c r="O345" s="272" t="s">
        <v>1562</v>
      </c>
      <c r="P345" s="266" t="s">
        <v>218</v>
      </c>
      <c r="Q345" s="266" t="s">
        <v>333</v>
      </c>
      <c r="R345" s="269" t="s">
        <v>220</v>
      </c>
      <c r="S345" s="269">
        <v>45383</v>
      </c>
      <c r="T345" s="269">
        <v>45412</v>
      </c>
      <c r="U345" s="266" t="s">
        <v>281</v>
      </c>
      <c r="V345" s="282">
        <v>45302408</v>
      </c>
      <c r="W345" s="280" t="s">
        <v>334</v>
      </c>
      <c r="X345" s="266" t="s">
        <v>208</v>
      </c>
      <c r="Y345" s="266" t="s">
        <v>356</v>
      </c>
      <c r="Z345" s="266" t="s">
        <v>199</v>
      </c>
      <c r="AA345" s="283" t="s">
        <v>199</v>
      </c>
      <c r="AB345" s="283" t="s">
        <v>199</v>
      </c>
      <c r="AC345" s="266" t="s">
        <v>1554</v>
      </c>
      <c r="AD345" s="266" t="s">
        <v>249</v>
      </c>
      <c r="AE345" s="266" t="s">
        <v>199</v>
      </c>
      <c r="AF345" s="296" t="s">
        <v>199</v>
      </c>
      <c r="AG345" s="296" t="s">
        <v>199</v>
      </c>
      <c r="AH345" s="283" t="s">
        <v>199</v>
      </c>
      <c r="AI345" s="266" t="s">
        <v>199</v>
      </c>
      <c r="AJ345" s="266" t="s">
        <v>199</v>
      </c>
      <c r="AK345" s="266" t="s">
        <v>295</v>
      </c>
    </row>
    <row r="346" spans="2:37" s="263" customFormat="1" ht="99.75" x14ac:dyDescent="0.2">
      <c r="B346" s="266" t="s">
        <v>455</v>
      </c>
      <c r="C346" s="266" t="s">
        <v>456</v>
      </c>
      <c r="D346" s="266" t="s">
        <v>1152</v>
      </c>
      <c r="E346" s="266" t="s">
        <v>1196</v>
      </c>
      <c r="F346" s="287" t="s">
        <v>2085</v>
      </c>
      <c r="G346" s="266" t="s">
        <v>1980</v>
      </c>
      <c r="H346" s="266" t="s">
        <v>1197</v>
      </c>
      <c r="I346" s="266" t="s">
        <v>877</v>
      </c>
      <c r="J346" s="266" t="s">
        <v>199</v>
      </c>
      <c r="K346" s="266" t="s">
        <v>199</v>
      </c>
      <c r="L346" s="266" t="s">
        <v>199</v>
      </c>
      <c r="M346" s="266" t="s">
        <v>494</v>
      </c>
      <c r="N346" s="266" t="s">
        <v>494</v>
      </c>
      <c r="O346" s="272" t="s">
        <v>1201</v>
      </c>
      <c r="P346" s="266" t="s">
        <v>491</v>
      </c>
      <c r="Q346" s="266" t="s">
        <v>1202</v>
      </c>
      <c r="R346" s="266" t="s">
        <v>99</v>
      </c>
      <c r="S346" s="269">
        <v>45519</v>
      </c>
      <c r="T346" s="269">
        <v>45565</v>
      </c>
      <c r="U346" s="269" t="s">
        <v>519</v>
      </c>
      <c r="V346" s="115">
        <v>0</v>
      </c>
      <c r="W346" s="272" t="s">
        <v>206</v>
      </c>
      <c r="X346" s="266" t="s">
        <v>207</v>
      </c>
      <c r="Y346" s="266" t="s">
        <v>208</v>
      </c>
      <c r="Z346" s="266" t="s">
        <v>376</v>
      </c>
      <c r="AA346" s="266" t="s">
        <v>199</v>
      </c>
      <c r="AB346" s="266" t="s">
        <v>199</v>
      </c>
      <c r="AC346" s="266" t="s">
        <v>492</v>
      </c>
      <c r="AD346" s="266" t="s">
        <v>199</v>
      </c>
      <c r="AE346" s="266" t="s">
        <v>199</v>
      </c>
      <c r="AF346" s="266" t="s">
        <v>199</v>
      </c>
      <c r="AG346" s="266" t="s">
        <v>199</v>
      </c>
      <c r="AH346" s="266" t="s">
        <v>199</v>
      </c>
      <c r="AI346" s="266" t="s">
        <v>199</v>
      </c>
      <c r="AJ346" s="266" t="s">
        <v>199</v>
      </c>
      <c r="AK346" s="266" t="s">
        <v>622</v>
      </c>
    </row>
    <row r="347" spans="2:37" s="263" customFormat="1" ht="99.75" x14ac:dyDescent="0.2">
      <c r="B347" s="266" t="s">
        <v>455</v>
      </c>
      <c r="C347" s="266" t="s">
        <v>456</v>
      </c>
      <c r="D347" s="266" t="s">
        <v>716</v>
      </c>
      <c r="E347" s="266" t="s">
        <v>717</v>
      </c>
      <c r="F347" s="266" t="s">
        <v>716</v>
      </c>
      <c r="G347" s="266" t="s">
        <v>1999</v>
      </c>
      <c r="H347" s="266" t="s">
        <v>561</v>
      </c>
      <c r="I347" s="266" t="s">
        <v>199</v>
      </c>
      <c r="J347" s="266" t="s">
        <v>199</v>
      </c>
      <c r="K347" s="266" t="s">
        <v>199</v>
      </c>
      <c r="L347" s="266" t="s">
        <v>199</v>
      </c>
      <c r="M347" s="266" t="s">
        <v>724</v>
      </c>
      <c r="N347" s="272" t="s">
        <v>725</v>
      </c>
      <c r="O347" s="266" t="s">
        <v>726</v>
      </c>
      <c r="P347" s="266" t="s">
        <v>531</v>
      </c>
      <c r="Q347" s="266" t="s">
        <v>532</v>
      </c>
      <c r="R347" s="266" t="s">
        <v>0</v>
      </c>
      <c r="S347" s="269">
        <v>45292</v>
      </c>
      <c r="T347" s="288">
        <v>45473</v>
      </c>
      <c r="U347" s="269" t="s">
        <v>519</v>
      </c>
      <c r="V347" s="271">
        <v>0</v>
      </c>
      <c r="W347" s="273" t="s">
        <v>206</v>
      </c>
      <c r="X347" s="266" t="s">
        <v>534</v>
      </c>
      <c r="Y347" s="266" t="s">
        <v>376</v>
      </c>
      <c r="Z347" s="266" t="s">
        <v>199</v>
      </c>
      <c r="AA347" s="266" t="s">
        <v>199</v>
      </c>
      <c r="AB347" s="266" t="s">
        <v>199</v>
      </c>
      <c r="AC347" s="266" t="s">
        <v>366</v>
      </c>
      <c r="AD347" s="266" t="s">
        <v>199</v>
      </c>
      <c r="AE347" s="266" t="s">
        <v>199</v>
      </c>
      <c r="AF347" s="266" t="s">
        <v>199</v>
      </c>
      <c r="AG347" s="266" t="s">
        <v>199</v>
      </c>
      <c r="AH347" s="266" t="s">
        <v>199</v>
      </c>
      <c r="AI347" s="266" t="s">
        <v>367</v>
      </c>
      <c r="AJ347" s="266" t="s">
        <v>1686</v>
      </c>
      <c r="AK347" s="266" t="s">
        <v>536</v>
      </c>
    </row>
    <row r="348" spans="2:37" s="263" customFormat="1" ht="99.75" x14ac:dyDescent="0.2">
      <c r="B348" s="266" t="s">
        <v>455</v>
      </c>
      <c r="C348" s="266" t="s">
        <v>456</v>
      </c>
      <c r="D348" s="266" t="s">
        <v>716</v>
      </c>
      <c r="E348" s="266" t="s">
        <v>717</v>
      </c>
      <c r="F348" s="266" t="s">
        <v>716</v>
      </c>
      <c r="G348" s="266" t="s">
        <v>1999</v>
      </c>
      <c r="H348" s="266" t="s">
        <v>561</v>
      </c>
      <c r="I348" s="266" t="s">
        <v>199</v>
      </c>
      <c r="J348" s="266" t="s">
        <v>199</v>
      </c>
      <c r="K348" s="266" t="s">
        <v>199</v>
      </c>
      <c r="L348" s="266" t="s">
        <v>199</v>
      </c>
      <c r="M348" s="266" t="s">
        <v>727</v>
      </c>
      <c r="N348" s="272" t="s">
        <v>725</v>
      </c>
      <c r="O348" s="266" t="s">
        <v>726</v>
      </c>
      <c r="P348" s="266" t="s">
        <v>532</v>
      </c>
      <c r="Q348" s="266" t="s">
        <v>531</v>
      </c>
      <c r="R348" s="266" t="s">
        <v>0</v>
      </c>
      <c r="S348" s="269">
        <v>45474</v>
      </c>
      <c r="T348" s="288">
        <v>45641</v>
      </c>
      <c r="U348" s="269" t="s">
        <v>519</v>
      </c>
      <c r="V348" s="271">
        <v>0</v>
      </c>
      <c r="W348" s="273" t="s">
        <v>206</v>
      </c>
      <c r="X348" s="266" t="s">
        <v>534</v>
      </c>
      <c r="Y348" s="266" t="s">
        <v>376</v>
      </c>
      <c r="Z348" s="266" t="s">
        <v>199</v>
      </c>
      <c r="AA348" s="266" t="s">
        <v>199</v>
      </c>
      <c r="AB348" s="266" t="s">
        <v>199</v>
      </c>
      <c r="AC348" s="266" t="s">
        <v>366</v>
      </c>
      <c r="AD348" s="266" t="s">
        <v>199</v>
      </c>
      <c r="AE348" s="266" t="s">
        <v>199</v>
      </c>
      <c r="AF348" s="266" t="s">
        <v>199</v>
      </c>
      <c r="AG348" s="266" t="s">
        <v>199</v>
      </c>
      <c r="AH348" s="266" t="s">
        <v>199</v>
      </c>
      <c r="AI348" s="266" t="s">
        <v>367</v>
      </c>
      <c r="AJ348" s="266" t="s">
        <v>1686</v>
      </c>
      <c r="AK348" s="266" t="s">
        <v>536</v>
      </c>
    </row>
    <row r="349" spans="2:37" s="263" customFormat="1" ht="99.75" x14ac:dyDescent="0.2">
      <c r="B349" s="266" t="s">
        <v>455</v>
      </c>
      <c r="C349" s="266" t="s">
        <v>456</v>
      </c>
      <c r="D349" s="266" t="s">
        <v>616</v>
      </c>
      <c r="E349" s="266" t="s">
        <v>607</v>
      </c>
      <c r="F349" s="266" t="s">
        <v>2073</v>
      </c>
      <c r="G349" s="266" t="s">
        <v>1991</v>
      </c>
      <c r="H349" s="266" t="s">
        <v>561</v>
      </c>
      <c r="I349" s="266" t="s">
        <v>199</v>
      </c>
      <c r="J349" s="266" t="s">
        <v>199</v>
      </c>
      <c r="K349" s="266" t="s">
        <v>199</v>
      </c>
      <c r="L349" s="266" t="s">
        <v>199</v>
      </c>
      <c r="M349" s="266" t="s">
        <v>626</v>
      </c>
      <c r="N349" s="266" t="s">
        <v>627</v>
      </c>
      <c r="O349" s="272" t="s">
        <v>628</v>
      </c>
      <c r="P349" s="266" t="s">
        <v>620</v>
      </c>
      <c r="Q349" s="266" t="s">
        <v>621</v>
      </c>
      <c r="R349" s="266" t="s">
        <v>0</v>
      </c>
      <c r="S349" s="278">
        <v>45474</v>
      </c>
      <c r="T349" s="278">
        <v>45641</v>
      </c>
      <c r="U349" s="278" t="s">
        <v>519</v>
      </c>
      <c r="V349" s="275">
        <v>0</v>
      </c>
      <c r="W349" s="272" t="s">
        <v>206</v>
      </c>
      <c r="X349" s="266" t="s">
        <v>207</v>
      </c>
      <c r="Y349" s="266" t="s">
        <v>480</v>
      </c>
      <c r="Z349" s="266" t="s">
        <v>208</v>
      </c>
      <c r="AA349" s="266" t="s">
        <v>199</v>
      </c>
      <c r="AB349" s="266" t="s">
        <v>199</v>
      </c>
      <c r="AC349" s="266" t="s">
        <v>2124</v>
      </c>
      <c r="AD349" s="266" t="s">
        <v>199</v>
      </c>
      <c r="AE349" s="266" t="s">
        <v>199</v>
      </c>
      <c r="AF349" s="266" t="s">
        <v>199</v>
      </c>
      <c r="AG349" s="266" t="s">
        <v>199</v>
      </c>
      <c r="AH349" s="266" t="s">
        <v>199</v>
      </c>
      <c r="AI349" s="266" t="s">
        <v>199</v>
      </c>
      <c r="AJ349" s="266" t="s">
        <v>199</v>
      </c>
      <c r="AK349" s="266" t="s">
        <v>622</v>
      </c>
    </row>
    <row r="350" spans="2:37" s="263" customFormat="1" ht="99.75" x14ac:dyDescent="0.2">
      <c r="B350" s="266" t="s">
        <v>455</v>
      </c>
      <c r="C350" s="266" t="s">
        <v>456</v>
      </c>
      <c r="D350" s="266" t="s">
        <v>616</v>
      </c>
      <c r="E350" s="266" t="s">
        <v>607</v>
      </c>
      <c r="F350" s="266" t="s">
        <v>2073</v>
      </c>
      <c r="G350" s="266" t="s">
        <v>1991</v>
      </c>
      <c r="H350" s="266" t="s">
        <v>561</v>
      </c>
      <c r="I350" s="266" t="s">
        <v>199</v>
      </c>
      <c r="J350" s="266" t="s">
        <v>199</v>
      </c>
      <c r="K350" s="266" t="s">
        <v>199</v>
      </c>
      <c r="L350" s="266" t="s">
        <v>199</v>
      </c>
      <c r="M350" s="266" t="s">
        <v>646</v>
      </c>
      <c r="N350" s="266" t="s">
        <v>647</v>
      </c>
      <c r="O350" s="272" t="s">
        <v>648</v>
      </c>
      <c r="P350" s="266" t="s">
        <v>620</v>
      </c>
      <c r="Q350" s="266" t="s">
        <v>649</v>
      </c>
      <c r="R350" s="266" t="s">
        <v>0</v>
      </c>
      <c r="S350" s="278">
        <v>45292</v>
      </c>
      <c r="T350" s="278">
        <v>45641</v>
      </c>
      <c r="U350" s="278" t="s">
        <v>519</v>
      </c>
      <c r="V350" s="275">
        <v>0</v>
      </c>
      <c r="W350" s="273" t="s">
        <v>206</v>
      </c>
      <c r="X350" s="266" t="s">
        <v>247</v>
      </c>
      <c r="Y350" s="266" t="s">
        <v>402</v>
      </c>
      <c r="Z350" s="266" t="s">
        <v>199</v>
      </c>
      <c r="AA350" s="266" t="s">
        <v>199</v>
      </c>
      <c r="AB350" s="266" t="s">
        <v>199</v>
      </c>
      <c r="AC350" s="266" t="s">
        <v>366</v>
      </c>
      <c r="AD350" s="266" t="s">
        <v>2124</v>
      </c>
      <c r="AE350" s="266" t="s">
        <v>199</v>
      </c>
      <c r="AF350" s="266" t="s">
        <v>199</v>
      </c>
      <c r="AG350" s="266" t="s">
        <v>199</v>
      </c>
      <c r="AH350" s="266" t="s">
        <v>199</v>
      </c>
      <c r="AI350" s="266" t="s">
        <v>1652</v>
      </c>
      <c r="AJ350" s="266" t="s">
        <v>2114</v>
      </c>
      <c r="AK350" s="266" t="s">
        <v>622</v>
      </c>
    </row>
    <row r="351" spans="2:37" s="263" customFormat="1" ht="99.75" x14ac:dyDescent="0.2">
      <c r="B351" s="266" t="s">
        <v>455</v>
      </c>
      <c r="C351" s="266" t="s">
        <v>456</v>
      </c>
      <c r="D351" s="266" t="s">
        <v>457</v>
      </c>
      <c r="E351" s="266" t="s">
        <v>459</v>
      </c>
      <c r="F351" s="266" t="s">
        <v>2071</v>
      </c>
      <c r="G351" s="266" t="s">
        <v>1980</v>
      </c>
      <c r="H351" s="266" t="s">
        <v>460</v>
      </c>
      <c r="I351" s="266" t="s">
        <v>199</v>
      </c>
      <c r="J351" s="266" t="s">
        <v>199</v>
      </c>
      <c r="K351" s="266" t="s">
        <v>199</v>
      </c>
      <c r="L351" s="266" t="s">
        <v>199</v>
      </c>
      <c r="M351" s="266" t="s">
        <v>493</v>
      </c>
      <c r="N351" s="266" t="s">
        <v>494</v>
      </c>
      <c r="O351" s="272" t="s">
        <v>495</v>
      </c>
      <c r="P351" s="277" t="s">
        <v>496</v>
      </c>
      <c r="Q351" s="266" t="s">
        <v>497</v>
      </c>
      <c r="R351" s="266" t="s">
        <v>99</v>
      </c>
      <c r="S351" s="269">
        <v>45428</v>
      </c>
      <c r="T351" s="269">
        <v>45473</v>
      </c>
      <c r="U351" s="269" t="s">
        <v>282</v>
      </c>
      <c r="V351" s="115">
        <v>0</v>
      </c>
      <c r="W351" s="272" t="s">
        <v>206</v>
      </c>
      <c r="X351" s="266" t="s">
        <v>207</v>
      </c>
      <c r="Y351" s="266" t="s">
        <v>208</v>
      </c>
      <c r="Z351" s="266" t="s">
        <v>425</v>
      </c>
      <c r="AA351" s="266" t="s">
        <v>199</v>
      </c>
      <c r="AB351" s="272" t="s">
        <v>199</v>
      </c>
      <c r="AC351" s="266" t="s">
        <v>492</v>
      </c>
      <c r="AD351" s="266" t="s">
        <v>199</v>
      </c>
      <c r="AE351" s="266" t="s">
        <v>199</v>
      </c>
      <c r="AF351" s="266" t="s">
        <v>199</v>
      </c>
      <c r="AG351" s="266" t="s">
        <v>199</v>
      </c>
      <c r="AH351" s="266" t="s">
        <v>199</v>
      </c>
      <c r="AI351" s="266" t="s">
        <v>199</v>
      </c>
      <c r="AJ351" s="266" t="s">
        <v>199</v>
      </c>
      <c r="AK351" s="266" t="s">
        <v>476</v>
      </c>
    </row>
    <row r="352" spans="2:37" s="263" customFormat="1" ht="99.75" x14ac:dyDescent="0.2">
      <c r="B352" s="266" t="s">
        <v>455</v>
      </c>
      <c r="C352" s="266" t="s">
        <v>456</v>
      </c>
      <c r="D352" s="266" t="s">
        <v>716</v>
      </c>
      <c r="E352" s="266" t="s">
        <v>717</v>
      </c>
      <c r="F352" s="266" t="s">
        <v>716</v>
      </c>
      <c r="G352" s="266" t="s">
        <v>1980</v>
      </c>
      <c r="H352" s="266" t="s">
        <v>561</v>
      </c>
      <c r="I352" s="266" t="s">
        <v>199</v>
      </c>
      <c r="J352" s="266" t="s">
        <v>199</v>
      </c>
      <c r="K352" s="266" t="s">
        <v>199</v>
      </c>
      <c r="L352" s="266" t="s">
        <v>199</v>
      </c>
      <c r="M352" s="266" t="s">
        <v>812</v>
      </c>
      <c r="N352" s="266" t="s">
        <v>812</v>
      </c>
      <c r="O352" s="272" t="s">
        <v>495</v>
      </c>
      <c r="P352" s="266" t="s">
        <v>491</v>
      </c>
      <c r="Q352" s="266" t="s">
        <v>813</v>
      </c>
      <c r="R352" s="266" t="s">
        <v>99</v>
      </c>
      <c r="S352" s="269">
        <v>45398</v>
      </c>
      <c r="T352" s="269">
        <v>45443</v>
      </c>
      <c r="U352" s="269"/>
      <c r="V352" s="115">
        <v>0</v>
      </c>
      <c r="W352" s="272" t="s">
        <v>206</v>
      </c>
      <c r="X352" s="266" t="s">
        <v>207</v>
      </c>
      <c r="Y352" s="266" t="s">
        <v>208</v>
      </c>
      <c r="Z352" s="266" t="s">
        <v>376</v>
      </c>
      <c r="AA352" s="266" t="s">
        <v>199</v>
      </c>
      <c r="AB352" s="266" t="s">
        <v>199</v>
      </c>
      <c r="AC352" s="266" t="s">
        <v>492</v>
      </c>
      <c r="AD352" s="266" t="s">
        <v>199</v>
      </c>
      <c r="AE352" s="266" t="s">
        <v>199</v>
      </c>
      <c r="AF352" s="266" t="s">
        <v>199</v>
      </c>
      <c r="AG352" s="266" t="s">
        <v>199</v>
      </c>
      <c r="AH352" s="266" t="s">
        <v>199</v>
      </c>
      <c r="AI352" s="266" t="s">
        <v>199</v>
      </c>
      <c r="AJ352" s="266" t="s">
        <v>199</v>
      </c>
      <c r="AK352" s="266" t="s">
        <v>666</v>
      </c>
    </row>
    <row r="353" spans="2:37" s="263" customFormat="1" ht="128.25" x14ac:dyDescent="0.2">
      <c r="B353" s="266" t="s">
        <v>193</v>
      </c>
      <c r="C353" s="266" t="s">
        <v>1678</v>
      </c>
      <c r="D353" s="266" t="s">
        <v>1446</v>
      </c>
      <c r="E353" s="266" t="s">
        <v>1458</v>
      </c>
      <c r="F353" s="266" t="s">
        <v>2089</v>
      </c>
      <c r="G353" s="266" t="s">
        <v>1980</v>
      </c>
      <c r="H353" s="266" t="s">
        <v>1197</v>
      </c>
      <c r="I353" s="266" t="s">
        <v>1449</v>
      </c>
      <c r="J353" s="266" t="s">
        <v>199</v>
      </c>
      <c r="K353" s="266" t="s">
        <v>199</v>
      </c>
      <c r="L353" s="266" t="s">
        <v>199</v>
      </c>
      <c r="M353" s="266" t="s">
        <v>812</v>
      </c>
      <c r="N353" s="266" t="s">
        <v>812</v>
      </c>
      <c r="O353" s="272" t="s">
        <v>495</v>
      </c>
      <c r="P353" s="266" t="s">
        <v>1314</v>
      </c>
      <c r="Q353" s="266" t="s">
        <v>1457</v>
      </c>
      <c r="R353" s="277" t="s">
        <v>99</v>
      </c>
      <c r="S353" s="269">
        <v>45292</v>
      </c>
      <c r="T353" s="269">
        <v>45565</v>
      </c>
      <c r="U353" s="269" t="s">
        <v>99</v>
      </c>
      <c r="V353" s="115">
        <v>0</v>
      </c>
      <c r="W353" s="272" t="s">
        <v>206</v>
      </c>
      <c r="X353" s="266" t="s">
        <v>207</v>
      </c>
      <c r="Y353" s="266" t="s">
        <v>376</v>
      </c>
      <c r="Z353" s="266" t="s">
        <v>465</v>
      </c>
      <c r="AA353" s="266" t="s">
        <v>1469</v>
      </c>
      <c r="AB353" s="277" t="s">
        <v>199</v>
      </c>
      <c r="AC353" s="266" t="s">
        <v>492</v>
      </c>
      <c r="AD353" s="266" t="s">
        <v>199</v>
      </c>
      <c r="AE353" s="266" t="s">
        <v>199</v>
      </c>
      <c r="AF353" s="266" t="s">
        <v>199</v>
      </c>
      <c r="AG353" s="266" t="s">
        <v>199</v>
      </c>
      <c r="AH353" s="266" t="s">
        <v>199</v>
      </c>
      <c r="AI353" s="266" t="s">
        <v>199</v>
      </c>
      <c r="AJ353" s="266" t="s">
        <v>199</v>
      </c>
      <c r="AK353" s="266" t="s">
        <v>502</v>
      </c>
    </row>
    <row r="354" spans="2:37" s="263" customFormat="1" ht="142.5" x14ac:dyDescent="0.2">
      <c r="B354" s="266" t="s">
        <v>455</v>
      </c>
      <c r="C354" s="267" t="s">
        <v>873</v>
      </c>
      <c r="D354" s="266" t="s">
        <v>1253</v>
      </c>
      <c r="E354" s="266" t="s">
        <v>1254</v>
      </c>
      <c r="F354" s="287" t="s">
        <v>2086</v>
      </c>
      <c r="G354" s="266" t="s">
        <v>1989</v>
      </c>
      <c r="H354" s="266" t="s">
        <v>1197</v>
      </c>
      <c r="I354" s="266" t="s">
        <v>877</v>
      </c>
      <c r="J354" s="266" t="s">
        <v>199</v>
      </c>
      <c r="K354" s="266" t="s">
        <v>199</v>
      </c>
      <c r="L354" s="266" t="s">
        <v>199</v>
      </c>
      <c r="M354" s="266" t="s">
        <v>1267</v>
      </c>
      <c r="N354" s="266" t="s">
        <v>1852</v>
      </c>
      <c r="O354" s="272" t="s">
        <v>1269</v>
      </c>
      <c r="P354" s="266" t="s">
        <v>2127</v>
      </c>
      <c r="Q354" s="266" t="s">
        <v>1270</v>
      </c>
      <c r="R354" s="277" t="s">
        <v>99</v>
      </c>
      <c r="S354" s="269">
        <v>45597</v>
      </c>
      <c r="T354" s="269">
        <v>45626</v>
      </c>
      <c r="U354" s="328" t="s">
        <v>519</v>
      </c>
      <c r="V354" s="271">
        <v>3600000</v>
      </c>
      <c r="W354" s="266">
        <v>190</v>
      </c>
      <c r="X354" s="266" t="s">
        <v>246</v>
      </c>
      <c r="Y354" s="277" t="s">
        <v>199</v>
      </c>
      <c r="Z354" s="277" t="s">
        <v>199</v>
      </c>
      <c r="AA354" s="277" t="s">
        <v>199</v>
      </c>
      <c r="AB354" s="277" t="s">
        <v>199</v>
      </c>
      <c r="AC354" s="266" t="s">
        <v>209</v>
      </c>
      <c r="AD354" s="266" t="s">
        <v>249</v>
      </c>
      <c r="AE354" s="266" t="s">
        <v>199</v>
      </c>
      <c r="AF354" s="266" t="s">
        <v>199</v>
      </c>
      <c r="AG354" s="266" t="s">
        <v>199</v>
      </c>
      <c r="AH354" s="277" t="s">
        <v>199</v>
      </c>
      <c r="AI354" s="266" t="s">
        <v>199</v>
      </c>
      <c r="AJ354" s="266" t="s">
        <v>199</v>
      </c>
      <c r="AK354" s="266" t="s">
        <v>1271</v>
      </c>
    </row>
    <row r="355" spans="2:37" s="263" customFormat="1" ht="270.75" x14ac:dyDescent="0.2">
      <c r="B355" s="266" t="s">
        <v>193</v>
      </c>
      <c r="C355" s="267" t="s">
        <v>1668</v>
      </c>
      <c r="D355" s="266" t="s">
        <v>251</v>
      </c>
      <c r="E355" s="266" t="s">
        <v>345</v>
      </c>
      <c r="F355" s="266" t="s">
        <v>1971</v>
      </c>
      <c r="G355" s="266" t="s">
        <v>1972</v>
      </c>
      <c r="H355" s="266" t="s">
        <v>198</v>
      </c>
      <c r="I355" s="266" t="s">
        <v>254</v>
      </c>
      <c r="J355" s="266" t="s">
        <v>255</v>
      </c>
      <c r="K355" s="266" t="s">
        <v>199</v>
      </c>
      <c r="L355" s="266" t="s">
        <v>199</v>
      </c>
      <c r="M355" s="266" t="s">
        <v>346</v>
      </c>
      <c r="N355" s="266" t="s">
        <v>347</v>
      </c>
      <c r="O355" s="272" t="s">
        <v>348</v>
      </c>
      <c r="P355" s="268" t="s">
        <v>349</v>
      </c>
      <c r="Q355" s="268" t="s">
        <v>350</v>
      </c>
      <c r="R355" s="268" t="s">
        <v>351</v>
      </c>
      <c r="S355" s="269">
        <v>45306</v>
      </c>
      <c r="T355" s="269">
        <v>45321</v>
      </c>
      <c r="U355" s="270" t="s">
        <v>50</v>
      </c>
      <c r="V355" s="271">
        <v>0</v>
      </c>
      <c r="W355" s="272" t="s">
        <v>206</v>
      </c>
      <c r="X355" s="266" t="s">
        <v>207</v>
      </c>
      <c r="Y355" s="266" t="s">
        <v>208</v>
      </c>
      <c r="Z355" s="266" t="s">
        <v>199</v>
      </c>
      <c r="AA355" s="266" t="s">
        <v>199</v>
      </c>
      <c r="AB355" s="266" t="s">
        <v>199</v>
      </c>
      <c r="AC355" s="266" t="s">
        <v>209</v>
      </c>
      <c r="AD355" s="266" t="s">
        <v>199</v>
      </c>
      <c r="AE355" s="266" t="s">
        <v>199</v>
      </c>
      <c r="AF355" s="266" t="s">
        <v>199</v>
      </c>
      <c r="AG355" s="266" t="s">
        <v>199</v>
      </c>
      <c r="AH355" s="266" t="s">
        <v>199</v>
      </c>
      <c r="AI355" s="266" t="s">
        <v>199</v>
      </c>
      <c r="AJ355" s="266" t="s">
        <v>199</v>
      </c>
      <c r="AK355" s="272" t="s">
        <v>262</v>
      </c>
    </row>
    <row r="356" spans="2:37" s="263" customFormat="1" ht="171" x14ac:dyDescent="0.2">
      <c r="B356" s="266" t="s">
        <v>523</v>
      </c>
      <c r="C356" s="267" t="s">
        <v>524</v>
      </c>
      <c r="D356" s="266" t="s">
        <v>685</v>
      </c>
      <c r="E356" s="266" t="s">
        <v>687</v>
      </c>
      <c r="F356" s="266" t="s">
        <v>685</v>
      </c>
      <c r="G356" s="266" t="s">
        <v>1996</v>
      </c>
      <c r="H356" s="266" t="s">
        <v>282</v>
      </c>
      <c r="I356" s="266" t="s">
        <v>199</v>
      </c>
      <c r="J356" s="266" t="s">
        <v>199</v>
      </c>
      <c r="K356" s="266" t="s">
        <v>199</v>
      </c>
      <c r="L356" s="266" t="s">
        <v>199</v>
      </c>
      <c r="M356" s="266" t="s">
        <v>713</v>
      </c>
      <c r="N356" s="266" t="s">
        <v>713</v>
      </c>
      <c r="O356" s="272" t="s">
        <v>714</v>
      </c>
      <c r="P356" s="266" t="s">
        <v>2119</v>
      </c>
      <c r="Q356" s="266"/>
      <c r="R356" s="266" t="s">
        <v>99</v>
      </c>
      <c r="S356" s="269">
        <v>45444</v>
      </c>
      <c r="T356" s="269">
        <v>45504</v>
      </c>
      <c r="U356" s="269" t="s">
        <v>519</v>
      </c>
      <c r="V356" s="115">
        <f>(1*20*2)*(4687696/30/8)</f>
        <v>781282.66666666663</v>
      </c>
      <c r="W356" s="266">
        <v>186</v>
      </c>
      <c r="X356" s="266" t="s">
        <v>402</v>
      </c>
      <c r="Y356" s="266" t="s">
        <v>376</v>
      </c>
      <c r="Z356" s="266" t="s">
        <v>199</v>
      </c>
      <c r="AA356" s="266" t="s">
        <v>199</v>
      </c>
      <c r="AB356" s="266" t="s">
        <v>199</v>
      </c>
      <c r="AC356" s="266" t="s">
        <v>366</v>
      </c>
      <c r="AD356" s="266" t="s">
        <v>492</v>
      </c>
      <c r="AE356" s="266" t="s">
        <v>249</v>
      </c>
      <c r="AF356" s="266" t="s">
        <v>199</v>
      </c>
      <c r="AG356" s="266" t="s">
        <v>199</v>
      </c>
      <c r="AH356" s="266" t="s">
        <v>199</v>
      </c>
      <c r="AI356" s="266" t="s">
        <v>404</v>
      </c>
      <c r="AJ356" s="266" t="s">
        <v>706</v>
      </c>
      <c r="AK356" s="266" t="s">
        <v>666</v>
      </c>
    </row>
    <row r="357" spans="2:37" s="263" customFormat="1" ht="171" x14ac:dyDescent="0.2">
      <c r="B357" s="266" t="s">
        <v>523</v>
      </c>
      <c r="C357" s="267" t="s">
        <v>524</v>
      </c>
      <c r="D357" s="266" t="s">
        <v>685</v>
      </c>
      <c r="E357" s="266" t="s">
        <v>687</v>
      </c>
      <c r="F357" s="266" t="s">
        <v>685</v>
      </c>
      <c r="G357" s="266" t="s">
        <v>1996</v>
      </c>
      <c r="H357" s="266" t="s">
        <v>282</v>
      </c>
      <c r="I357" s="266" t="s">
        <v>199</v>
      </c>
      <c r="J357" s="266" t="s">
        <v>199</v>
      </c>
      <c r="K357" s="266" t="s">
        <v>199</v>
      </c>
      <c r="L357" s="266" t="s">
        <v>199</v>
      </c>
      <c r="M357" s="266" t="s">
        <v>710</v>
      </c>
      <c r="N357" s="266" t="s">
        <v>710</v>
      </c>
      <c r="O357" s="272" t="s">
        <v>711</v>
      </c>
      <c r="P357" s="272" t="s">
        <v>704</v>
      </c>
      <c r="Q357" s="266" t="s">
        <v>712</v>
      </c>
      <c r="R357" s="266" t="s">
        <v>119</v>
      </c>
      <c r="S357" s="269">
        <v>45413</v>
      </c>
      <c r="T357" s="269">
        <v>45656</v>
      </c>
      <c r="U357" s="269" t="s">
        <v>519</v>
      </c>
      <c r="V357" s="275">
        <v>20885053.600000001</v>
      </c>
      <c r="W357" s="272" t="s">
        <v>1997</v>
      </c>
      <c r="X357" s="266" t="s">
        <v>402</v>
      </c>
      <c r="Y357" s="266" t="s">
        <v>376</v>
      </c>
      <c r="Z357" s="266" t="s">
        <v>199</v>
      </c>
      <c r="AA357" s="266" t="s">
        <v>199</v>
      </c>
      <c r="AB357" s="266" t="s">
        <v>199</v>
      </c>
      <c r="AC357" s="266" t="s">
        <v>366</v>
      </c>
      <c r="AD357" s="266" t="s">
        <v>492</v>
      </c>
      <c r="AE357" s="266" t="s">
        <v>249</v>
      </c>
      <c r="AF357" s="266" t="s">
        <v>199</v>
      </c>
      <c r="AG357" s="266" t="s">
        <v>199</v>
      </c>
      <c r="AH357" s="266" t="s">
        <v>199</v>
      </c>
      <c r="AI357" s="266" t="s">
        <v>404</v>
      </c>
      <c r="AJ357" s="266" t="s">
        <v>706</v>
      </c>
      <c r="AK357" s="266" t="s">
        <v>666</v>
      </c>
    </row>
    <row r="358" spans="2:37" s="263" customFormat="1" ht="99.75" x14ac:dyDescent="0.2">
      <c r="B358" s="266" t="s">
        <v>455</v>
      </c>
      <c r="C358" s="266" t="s">
        <v>456</v>
      </c>
      <c r="D358" s="266" t="s">
        <v>716</v>
      </c>
      <c r="E358" s="266" t="s">
        <v>717</v>
      </c>
      <c r="F358" s="266" t="s">
        <v>716</v>
      </c>
      <c r="G358" s="266" t="s">
        <v>2011</v>
      </c>
      <c r="H358" s="266" t="s">
        <v>561</v>
      </c>
      <c r="I358" s="266" t="s">
        <v>199</v>
      </c>
      <c r="J358" s="266" t="s">
        <v>199</v>
      </c>
      <c r="K358" s="266" t="s">
        <v>199</v>
      </c>
      <c r="L358" s="266" t="s">
        <v>199</v>
      </c>
      <c r="M358" s="266" t="s">
        <v>827</v>
      </c>
      <c r="N358" s="266" t="s">
        <v>827</v>
      </c>
      <c r="O358" s="272" t="s">
        <v>828</v>
      </c>
      <c r="P358" s="266" t="s">
        <v>2119</v>
      </c>
      <c r="Q358" s="266"/>
      <c r="R358" s="266" t="s">
        <v>99</v>
      </c>
      <c r="S358" s="269">
        <v>45413</v>
      </c>
      <c r="T358" s="269">
        <v>45443</v>
      </c>
      <c r="U358" s="269" t="s">
        <v>282</v>
      </c>
      <c r="V358" s="115">
        <f>(2*20*1)*(4687696/30/8)</f>
        <v>781282.66666666663</v>
      </c>
      <c r="W358" s="266">
        <v>186</v>
      </c>
      <c r="X358" s="266" t="s">
        <v>402</v>
      </c>
      <c r="Y358" s="266" t="s">
        <v>376</v>
      </c>
      <c r="Z358" s="266" t="s">
        <v>199</v>
      </c>
      <c r="AA358" s="266" t="s">
        <v>199</v>
      </c>
      <c r="AB358" s="266" t="s">
        <v>199</v>
      </c>
      <c r="AC358" s="266" t="s">
        <v>366</v>
      </c>
      <c r="AD358" s="266" t="s">
        <v>492</v>
      </c>
      <c r="AE358" s="266" t="s">
        <v>249</v>
      </c>
      <c r="AF358" s="266" t="s">
        <v>199</v>
      </c>
      <c r="AG358" s="266" t="s">
        <v>199</v>
      </c>
      <c r="AH358" s="266" t="s">
        <v>199</v>
      </c>
      <c r="AI358" s="266" t="s">
        <v>404</v>
      </c>
      <c r="AJ358" s="266" t="s">
        <v>706</v>
      </c>
      <c r="AK358" s="266" t="s">
        <v>666</v>
      </c>
    </row>
    <row r="359" spans="2:37" s="263" customFormat="1" ht="99.75" x14ac:dyDescent="0.2">
      <c r="B359" s="266" t="s">
        <v>455</v>
      </c>
      <c r="C359" s="266" t="s">
        <v>456</v>
      </c>
      <c r="D359" s="266" t="s">
        <v>853</v>
      </c>
      <c r="E359" s="266" t="s">
        <v>863</v>
      </c>
      <c r="F359" s="266" t="s">
        <v>2074</v>
      </c>
      <c r="G359" s="266" t="s">
        <v>2017</v>
      </c>
      <c r="H359" s="266" t="s">
        <v>561</v>
      </c>
      <c r="I359" s="266" t="s">
        <v>199</v>
      </c>
      <c r="J359" s="266" t="s">
        <v>856</v>
      </c>
      <c r="K359" s="266" t="s">
        <v>199</v>
      </c>
      <c r="L359" s="266" t="s">
        <v>199</v>
      </c>
      <c r="M359" s="266" t="s">
        <v>870</v>
      </c>
      <c r="N359" s="266" t="s">
        <v>871</v>
      </c>
      <c r="O359" s="272" t="s">
        <v>872</v>
      </c>
      <c r="P359" s="266" t="s">
        <v>620</v>
      </c>
      <c r="Q359" s="266" t="s">
        <v>621</v>
      </c>
      <c r="R359" s="266" t="s">
        <v>0</v>
      </c>
      <c r="S359" s="278">
        <v>45474</v>
      </c>
      <c r="T359" s="278">
        <v>45641</v>
      </c>
      <c r="U359" s="278" t="s">
        <v>519</v>
      </c>
      <c r="V359" s="271">
        <v>100000000</v>
      </c>
      <c r="W359" s="266">
        <v>220</v>
      </c>
      <c r="X359" s="266" t="s">
        <v>480</v>
      </c>
      <c r="Y359" s="266" t="s">
        <v>208</v>
      </c>
      <c r="Z359" s="266" t="s">
        <v>207</v>
      </c>
      <c r="AA359" s="266" t="s">
        <v>199</v>
      </c>
      <c r="AB359" s="266" t="s">
        <v>199</v>
      </c>
      <c r="AC359" s="266" t="s">
        <v>2124</v>
      </c>
      <c r="AD359" s="266" t="s">
        <v>249</v>
      </c>
      <c r="AE359" s="266" t="s">
        <v>199</v>
      </c>
      <c r="AF359" s="266" t="s">
        <v>199</v>
      </c>
      <c r="AG359" s="266" t="s">
        <v>199</v>
      </c>
      <c r="AH359" s="266" t="s">
        <v>199</v>
      </c>
      <c r="AI359" s="266" t="s">
        <v>199</v>
      </c>
      <c r="AJ359" s="266" t="s">
        <v>199</v>
      </c>
      <c r="AK359" s="266" t="s">
        <v>622</v>
      </c>
    </row>
    <row r="360" spans="2:37" s="263" customFormat="1" x14ac:dyDescent="0.2">
      <c r="AD360" s="264"/>
      <c r="AE360" s="264"/>
      <c r="AF360" s="264"/>
      <c r="AG360" s="264"/>
    </row>
    <row r="361" spans="2:37" s="263" customFormat="1" x14ac:dyDescent="0.2">
      <c r="V361" s="265">
        <f>SUM(V10:V359)</f>
        <v>201604996380.85962</v>
      </c>
      <c r="AD361" s="264"/>
      <c r="AE361" s="264"/>
      <c r="AF361" s="264"/>
      <c r="AG361" s="264"/>
    </row>
    <row r="362" spans="2:37" s="263" customFormat="1" x14ac:dyDescent="0.2">
      <c r="AD362" s="264"/>
      <c r="AE362" s="264"/>
      <c r="AF362" s="264"/>
      <c r="AG362" s="264"/>
    </row>
    <row r="363" spans="2:37" s="263" customFormat="1" x14ac:dyDescent="0.2">
      <c r="AD363" s="264"/>
      <c r="AE363" s="264"/>
      <c r="AF363" s="264"/>
      <c r="AG363" s="264"/>
    </row>
    <row r="364" spans="2:37" s="263" customFormat="1" x14ac:dyDescent="0.2">
      <c r="AD364" s="264"/>
      <c r="AE364" s="264"/>
      <c r="AF364" s="264"/>
      <c r="AG364" s="264"/>
    </row>
    <row r="365" spans="2:37" s="263" customFormat="1" x14ac:dyDescent="0.2">
      <c r="AD365" s="264"/>
      <c r="AE365" s="264"/>
      <c r="AF365" s="264"/>
      <c r="AG365" s="264"/>
    </row>
    <row r="366" spans="2:37" s="263" customFormat="1" x14ac:dyDescent="0.2">
      <c r="AD366" s="264"/>
      <c r="AE366" s="264"/>
      <c r="AF366" s="264"/>
      <c r="AG366" s="264"/>
    </row>
    <row r="367" spans="2:37" s="263" customFormat="1" x14ac:dyDescent="0.2">
      <c r="AD367" s="264"/>
      <c r="AE367" s="264"/>
      <c r="AF367" s="264"/>
      <c r="AG367" s="264"/>
    </row>
    <row r="368" spans="2:37" s="263" customFormat="1" x14ac:dyDescent="0.2">
      <c r="AD368" s="264"/>
      <c r="AE368" s="264"/>
      <c r="AF368" s="264"/>
      <c r="AG368" s="264"/>
    </row>
    <row r="369" spans="30:33" s="263" customFormat="1" x14ac:dyDescent="0.2">
      <c r="AD369" s="264"/>
      <c r="AE369" s="264"/>
      <c r="AF369" s="264"/>
      <c r="AG369" s="264"/>
    </row>
    <row r="370" spans="30:33" s="263" customFormat="1" x14ac:dyDescent="0.2">
      <c r="AD370" s="264"/>
      <c r="AE370" s="264"/>
      <c r="AF370" s="264"/>
      <c r="AG370" s="264"/>
    </row>
    <row r="371" spans="30:33" s="263" customFormat="1" x14ac:dyDescent="0.2">
      <c r="AD371" s="264"/>
      <c r="AE371" s="264"/>
      <c r="AF371" s="264"/>
      <c r="AG371" s="264"/>
    </row>
    <row r="372" spans="30:33" s="263" customFormat="1" x14ac:dyDescent="0.2">
      <c r="AD372" s="264"/>
      <c r="AE372" s="264"/>
      <c r="AF372" s="264"/>
      <c r="AG372" s="264"/>
    </row>
    <row r="373" spans="30:33" s="263" customFormat="1" x14ac:dyDescent="0.2">
      <c r="AD373" s="264"/>
      <c r="AE373" s="264"/>
      <c r="AF373" s="264"/>
      <c r="AG373" s="264"/>
    </row>
  </sheetData>
  <autoFilter ref="A9:AK359" xr:uid="{00000000-0001-0000-0000-000000000000}"/>
  <mergeCells count="27">
    <mergeCell ref="D2:AI3"/>
    <mergeCell ref="D4:AI5"/>
    <mergeCell ref="C4:C5"/>
    <mergeCell ref="B2:B5"/>
    <mergeCell ref="C2:C3"/>
    <mergeCell ref="B8:B9"/>
    <mergeCell ref="C8:C9"/>
    <mergeCell ref="D8:D9"/>
    <mergeCell ref="E8:E9"/>
    <mergeCell ref="F8:F9"/>
    <mergeCell ref="G8:G9"/>
    <mergeCell ref="H8:H9"/>
    <mergeCell ref="I8:L9"/>
    <mergeCell ref="M8:M9"/>
    <mergeCell ref="N8:N9"/>
    <mergeCell ref="O8:O9"/>
    <mergeCell ref="P8:P9"/>
    <mergeCell ref="R8:R9"/>
    <mergeCell ref="S8:S9"/>
    <mergeCell ref="T8:T9"/>
    <mergeCell ref="AI8:AJ8"/>
    <mergeCell ref="AK8:AK9"/>
    <mergeCell ref="U8:U9"/>
    <mergeCell ref="V8:V9"/>
    <mergeCell ref="W8:W9"/>
    <mergeCell ref="X8:AB9"/>
    <mergeCell ref="AC8:AH9"/>
  </mergeCells>
  <phoneticPr fontId="14" type="noConversion"/>
  <conditionalFormatting sqref="AK241:AK242">
    <cfRule type="expression" dxfId="4" priority="1">
      <formula>$AC241&lt;&gt;""</formula>
    </cfRule>
  </conditionalFormatting>
  <dataValidations xWindow="1099" yWindow="331" count="27">
    <dataValidation allowBlank="1" showInputMessage="1" showErrorMessage="1" prompt="Elija de las listas las políticas del MIPG a las que contribuye a su cumplimiento con el desarrollo de la actividad. Puede aplicar entre una (1) y tres (3) políticas." sqref="X8" xr:uid="{3D81C872-3D08-441B-869E-7481C432E931}"/>
    <dataValidation allowBlank="1" showInputMessage="1" showErrorMessage="1" prompt="Nombre de los funcionarios o contratistas asignados para apoyar el desarrollo de la actividad" sqref="Q8:Q9" xr:uid="{213DA051-27FA-472D-944C-98D11F6FC3EA}"/>
    <dataValidation allowBlank="1" showInputMessage="1" showErrorMessage="1" prompt="Índique el proceso responsable de la ejecución de la actividad" sqref="AK8" xr:uid="{C674BCBF-BB2B-4E5D-954C-72DDCD82CE9D}"/>
    <dataValidation allowBlank="1" showInputMessage="1" showErrorMessage="1" prompt="Seleccione la dependencia líder de la ejecución de la actividad" sqref="R8" xr:uid="{04590394-08C6-4C0B-B2CC-B456314F00F3}"/>
    <dataValidation allowBlank="1" showInputMessage="1" showErrorMessage="1" prompt="Elija de las listas los planes a los que pertenece la actividad. Puede aplicar entre uno (1) y tres (3) planes. " sqref="AC8" xr:uid="{95E1FAFB-3440-45EF-ADEA-A1F508733C67}"/>
    <dataValidation allowBlank="1" showInputMessage="1" showErrorMessage="1" prompt="Indique el código de identificación - ID del PAA al que corresponde la adquisición de bienes y/o servicios como contratos de prestación de servicios, sistemas de información, entre otros, necesarios para el desarrollo de la actividad." sqref="W8" xr:uid="{1BE5C503-8E81-49D2-BA19-090A93DEEB4E}"/>
    <dataValidation allowBlank="1" showInputMessage="1" showErrorMessage="1" prompt="Indique los recursos económicos requeridos para el desarrollo de la actividad y asignados en el Plan Anual de Adquisiciones - PAA." sqref="V8" xr:uid="{F7687580-CBE8-486C-BC2B-12E1B6857DD5}"/>
    <dataValidation allowBlank="1" showInputMessage="1" showErrorMessage="1" prompt="DD-MM-AAAA" sqref="S8:T8" xr:uid="{47A2264E-F31F-4AA5-A1CF-89BC6C726E09}"/>
    <dataValidation allowBlank="1" showInputMessage="1" showErrorMessage="1" prompt="Elija de la lista la dependencia a la que hace parte el colaborador responsable de la ejecución de la actividad. " sqref="R8" xr:uid="{08DE9247-FDCE-4BDE-8824-2B129D1DF2DA}"/>
    <dataValidation allowBlank="1" showInputMessage="1" showErrorMessage="1" prompt="Nombre del colaborador responsable de ejecutar la actividad." sqref="P8" xr:uid="{475F2781-C7FD-47B7-AE32-E593BBFA56CE}"/>
    <dataValidation allowBlank="1" showInputMessage="1" showErrorMessage="1" prompt="Soporte de ejecución de la actividad o producto intermedio que contribuye a la obtención del producto final o al cumplimiento de fases intermedias. Ej: Documento elaborado, Actas de reunión firmadas, Listas de asistencia diligenciadas._x000a__x000a_" sqref="O8" xr:uid="{9700342E-8CCD-4A0C-B150-9D06D2AC4523}"/>
    <dataValidation allowBlank="1" showInputMessage="1" showErrorMessage="1" prompt="Detalle de la actividad definida" sqref="N8" xr:uid="{112E7512-CC1D-4DDA-A314-84C37D995ECE}"/>
    <dataValidation allowBlank="1" showInputMessage="1" showErrorMessage="1" prompt="Defina las actividades necesarias para la obtención de los productos. _x000a_Estructura: VERBO en infinitivo + el Objeto + condicion de calidad." sqref="M8" xr:uid="{06C7BA13-277D-4085-B9B1-7E325C580D09}"/>
    <dataValidation allowBlank="1" showInputMessage="1" showErrorMessage="1" prompt="Defina el responsable de la obtención del producto en términos de cargo y dependencia. Debe ser de nivel directivo." sqref="H8" xr:uid="{4947B92D-9EF9-49DC-809C-370F84ED95D1}"/>
    <dataValidation allowBlank="1" showInputMessage="1" showErrorMessage="1" prompt="Teniendo en cuenta el objetivo seleccionado, registre o elija de la lista la estrategia asociada a las actividades del plan de acción.  Para mas información puede consultar el Diccionario de Datos y el PEI" sqref="D8" xr:uid="{52D87777-3937-49FD-AE6F-999C2F743D62}"/>
    <dataValidation allowBlank="1" showInputMessage="1" showErrorMessage="1" prompt="De acuerdo a la perspectiva seleaccionada, elija de la lista el objetivo estratégico sobre el cual va a formular las actividades del plan de acción.  Para mas información puede consultar el Diccionario de Datos y el PEI" sqref="C8" xr:uid="{0C5AE665-8097-4551-A5A1-AC5428CEDF7D}"/>
    <dataValidation allowBlank="1" showInputMessage="1" showErrorMessage="1" prompt="Elija de la lista la perspectiva sobre la cual va a formular las actividades del plan de acción.  Para mas información puede consultar el Diccionario de Datos y el PEI" sqref="B8" xr:uid="{8092A859-6029-4355-8634-88A400F21FF4}"/>
    <dataValidation type="list" allowBlank="1" showInputMessage="1" showErrorMessage="1" sqref="AI271:AI275 AJ48:AJ49 AJ337 AI74:AJ74 AI255:AI256 AI286:AI294 AI310:AI359 AJ71:AJ72 AI74:AI242 AI10:AI33 AI35:AI72 AI65:AJ67" xr:uid="{68B3F1EA-95EA-4947-B683-5EEB8C101036}">
      <formula1>Componentes</formula1>
    </dataValidation>
    <dataValidation allowBlank="1" showInputMessage="1" showErrorMessage="1" prompt="Si marcó que la actividad pertence al plan 9. Plan Anticorrupción y de atención al ciudadano, debe indicar de las listas a cual componente y subcomponente pertenece la actividad." sqref="AI8" xr:uid="{A7432666-FFF8-423C-97D9-3F4309063AD8}"/>
    <dataValidation allowBlank="1" showInputMessage="1" showErrorMessage="1" prompt="Elija de la lista la dependencia que será usuaria del producto que se generará porque lo requiere para el desarrollo de sus actividades, en los casos que aplique." sqref="U8" xr:uid="{7615840A-FAEB-4674-AEB0-8629CB45043E}"/>
    <dataValidation allowBlank="1" showInputMessage="1" showErrorMessage="1" prompt="Elija de la lista los artículos y/o bases del Plan Nacional de Desarrollo 2022 - 2026 a los que se da respuesta con la implementación de la estrategia y la consecución del producto." sqref="I8" xr:uid="{15281CC8-6CD4-4C62-901D-E1EC4F7BFB29}"/>
    <dataValidation type="textLength" operator="lessThanOrEqual" showInputMessage="1" showErrorMessage="1" error="El número máximo de caracteres son 100" prompt="El número máximo de caracteres incluyendo los espacios es de 100" sqref="O139:O140 M139:M140 M78:N83 N84:N92 M84:M136" xr:uid="{2C730E61-C6FA-4B4A-A92E-FBDD4B120A0A}">
      <formula1>100</formula1>
    </dataValidation>
    <dataValidation allowBlank="1" showInputMessage="1" showErrorMessage="1" prompt="Puede registrar la cantidad de colaboradores que requiera, siempre y cuando cuenten con usuario de Eureka" sqref="Q218:Q222 Q153:Q154 P221:P222" xr:uid="{E4ADF381-F938-4C83-9361-173391E8F820}"/>
    <dataValidation type="list" allowBlank="1" showInputMessage="1" showErrorMessage="1" sqref="B310:B359 B10:B298" xr:uid="{F799BC75-3587-4E4A-BCA3-1B242384E0DD}">
      <formula1>Perspectiva</formula1>
    </dataValidation>
    <dataValidation type="textLength" operator="lessThanOrEqual" allowBlank="1" showInputMessage="1" showErrorMessage="1" errorTitle="No superar 100 caracteres" error="No superar 100 caracteres" sqref="M78:N92 M93:M113" xr:uid="{36E50AFD-DBCC-45A1-8D55-EAE47F376A3B}">
      <formula1>100</formula1>
    </dataValidation>
    <dataValidation allowBlank="1" showInputMessage="1" showErrorMessage="1" prompt="Registre o elija de la lista el producto del Plan Estratégico Institucional que desea obtener. _x000a_Producto es el resultado final del desarrollo de actividades de un proceso, fase o proyecto, el cual debe ser verificable." sqref="E8:G8" xr:uid="{32A81307-764C-446F-A01F-7266D7771563}"/>
    <dataValidation allowBlank="1" showInputMessage="1" showErrorMessage="1" sqref="V120:V136" xr:uid="{C898603D-FA06-48AB-B7C6-B96A7E8AABD4}"/>
  </dataValidations>
  <hyperlinks>
    <hyperlink ref="M48" r:id="rId1" display="url" xr:uid="{37E695D2-C387-4830-9597-7C96C3D503A0}"/>
  </hyperlinks>
  <pageMargins left="0.7" right="0.7" top="0.75" bottom="0.75" header="0" footer="0"/>
  <pageSetup orientation="portrait" r:id="rId2"/>
  <drawing r:id="rId3"/>
  <legacyDrawing r:id="rId4"/>
  <extLst>
    <ext xmlns:x14="http://schemas.microsoft.com/office/spreadsheetml/2009/9/main" uri="{CCE6A557-97BC-4b89-ADB6-D9C93CAAB3DF}">
      <x14:dataValidations xmlns:xm="http://schemas.microsoft.com/office/excel/2006/main" xWindow="1099" yWindow="331" count="11">
        <x14:dataValidation type="list" allowBlank="1" showInputMessage="1" showErrorMessage="1" xr:uid="{75A20EC9-0806-40D4-BA46-8EED2E466EE9}">
          <x14:formula1>
            <xm:f>Listas!$AF$2:$AF$17</xm:f>
          </x14:formula1>
          <xm:sqref>L95:L106 L75 I114:K115 K16 L335:L337 I166:K166 I84:L92 K21:K22 I172:K177 L78:L83 L109:L177 L10:L49</xm:sqref>
        </x14:dataValidation>
        <x14:dataValidation type="list" allowBlank="1" showErrorMessage="1" xr:uid="{27F833D2-393F-4E7D-A4DF-61C79896466C}">
          <x14:formula1>
            <xm:f>Listas!$AC$2:$AC$21</xm:f>
          </x14:formula1>
          <xm:sqref>Y313:Z313 Z65 Z41:Z42 AA335:AB337 Z187:AB187 AB145 Y20:AB20 AA226:AB226 Y288:AB288 AA237:AB239 Y221:Z223 Y224:AB225 Z239 Y241:AB242 Z240:AB240 Z17 AA16:AB17 Z35:AB36 Z38:AB39 AA41:AB43 AA45:AB45 AA47:AB49 Y49:Z49 Z189:AB190 Z193 Y191:AB191 AA192 Y193:Y194 AA195 AA193:AB194 Y197:AB199 Z200:AB217 Y227:AB236 Y69:AB74 Y84:AB92 Z289:AB294 AA197:AB223 Y177 Y294:Z294 Z19:AB19 Z21:AB21 Y196:Y217 AB53:AB74</xm:sqref>
        </x14:dataValidation>
        <x14:dataValidation type="list" allowBlank="1" showInputMessage="1" showErrorMessage="1" xr:uid="{596A26A8-573E-4E48-B2B7-431223CB513C}">
          <x14:formula1>
            <xm:f>Listas!$AD$2:$AD$13</xm:f>
          </x14:formula1>
          <xm:sqref>AD70 AD88:AD89 AD288:AD290 AD292:AD293</xm:sqref>
        </x14:dataValidation>
        <x14:dataValidation type="list" allowBlank="1" showInputMessage="1" showErrorMessage="1" xr:uid="{B97D511F-37D2-4240-AF40-13CC4CF4F813}">
          <x14:formula1>
            <xm:f>Listas!$K$3:$K$25</xm:f>
          </x14:formula1>
          <xm:sqref>AJ155:AJ157</xm:sqref>
        </x14:dataValidation>
        <x14:dataValidation type="list" allowBlank="1" showErrorMessage="1" xr:uid="{E0051826-994D-4D10-BB45-066C6021F89C}">
          <x14:formula1>
            <xm:f>Listas!$AC$2:$AC$22</xm:f>
          </x14:formula1>
          <xm:sqref>AB50:AB52</xm:sqref>
        </x14:dataValidation>
        <x14:dataValidation type="list" allowBlank="1" showInputMessage="1" showErrorMessage="1" xr:uid="{6D0DB496-FA4B-4785-B842-D70E6F5469E3}">
          <x14:formula1>
            <xm:f>Listas!$AD$2:$AD$15</xm:f>
          </x14:formula1>
          <xm:sqref>AD188:AE188 AC73:AD74 AC283:AC286 AC306:AC316 AC243:AD270 AD189 AC271:AC279 AD350 AC295:AC304 AC149:AC151</xm:sqref>
        </x14:dataValidation>
        <x14:dataValidation type="list" allowBlank="1" showInputMessage="1" showErrorMessage="1" xr:uid="{07731DBF-8724-4839-A494-3049B4E0E215}">
          <x14:formula1>
            <xm:f>Listas!$AD$2:$AD$16</xm:f>
          </x14:formula1>
          <xm:sqref>AD228:AD233 AC60:AD60 AE271:AG275 AC107 AC95:AC97 AC71:AG74 AC178:AC182 AC235:AH236 AC48:AH48 AC46:AH46 AC42 AE63:AG63 AE262:AH270 AH258:AH259 AE258:AG261 AE239:AH239 AD221:AD225 AF49:AH49 AC148:AD148 AE241:AH257 AD172:AH173 AC44:AH44 AF237:AH238 AD21:AH26 AE42:AH43 AC27:AH41 AE45:AH45 AE47:AH47 AC355:AH357 AD354 AD314:AD334 AC73:AH74 AF240:AH240 AE59 AD175:AH175 AC176:AH176 AC49:AD49 AD149:AD152 AD167 AD177:AH177 AD179:AD187 AC199:AC200 AE223:AH226 AC227:AH227 AC230:AC232 AE230:AH234 AD190:AD218 AC336:AC343 AE19:AH20 AE358 AD359 AD122:AH136 AE185:AE186 AC116:AC136 AD120:AD141 AC155:AH157 AD159:AE160 AC186 AD144:AF145 AD10:AH18 AE191:AH217 AD286:AD290 AD292:AD293 AD338 AE276:AH341 AC10:AC26 AE64:AH177 AC63:AC67 AD61:AD115</xm:sqref>
        </x14:dataValidation>
        <x14:dataValidation type="list" allowBlank="1" showInputMessage="1" showErrorMessage="1" xr:uid="{BB7C9386-2056-4713-90A4-F90DB0DC1E36}">
          <x14:formula1>
            <xm:f>Listas!$AC$2:$AC$21</xm:f>
          </x14:formula1>
          <xm:sqref>AA178:AA182 X95:X97 Z100:AA101 Y102:AA102 Z103:AA111 Y112:AA113 Y75:AB75 Y172:AA173 Z151:AA157 Y158:AA160 Y158:AB159 Z174:AB177 AB188 Z161:AA171 Z92:AB99 Z76:AB83 Y175:Y176 X177 X120:Y136 Z133 Z135:Z148 Z114:Z119 AA114:AA148 AB100:AB182 Z149:AB150</xm:sqref>
        </x14:dataValidation>
        <x14:dataValidation type="list" allowBlank="1" showInputMessage="1" showErrorMessage="1" xr:uid="{2592876A-7117-4549-9168-449239A213A5}">
          <x14:formula1>
            <xm:f>Listas!$Z$2:$Z$15</xm:f>
          </x14:formula1>
          <xm:sqref>AK59</xm:sqref>
        </x14:dataValidation>
        <x14:dataValidation type="list" allowBlank="1" showErrorMessage="1" xr:uid="{37967C82-6814-46F3-9780-F1E69E696DFD}">
          <x14:formula1>
            <xm:f>Listas!$AD$2:$AD$16</xm:f>
          </x14:formula1>
          <xm:sqref>AC228:AC229 AE228:AH229</xm:sqref>
        </x14:dataValidation>
        <x14:dataValidation type="list" allowBlank="1" showInputMessage="1" showErrorMessage="1" xr:uid="{A4AFD890-30D2-45E9-A90B-F87A0DC5F5D4}">
          <x14:formula1>
            <xm:f>Listas!$AC$2:$AC$20</xm:f>
          </x14:formula1>
          <xm:sqref>Z295:AB298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B89E7-AAA0-4C5F-879B-DADFEE68C8F4}">
  <sheetPr filterMode="1"/>
  <dimension ref="A1:AL338"/>
  <sheetViews>
    <sheetView showGridLines="0" topLeftCell="N1" zoomScaleNormal="100" workbookViewId="0">
      <pane ySplit="9" topLeftCell="A64" activePane="bottomLeft" state="frozen"/>
      <selection activeCell="B1" sqref="B1"/>
      <selection pane="bottomLeft" activeCell="V64" sqref="V64:W64"/>
    </sheetView>
  </sheetViews>
  <sheetFormatPr baseColWidth="10" defaultColWidth="10" defaultRowHeight="14.25" x14ac:dyDescent="0.2"/>
  <cols>
    <col min="1" max="1" width="9.75" style="116" hidden="1" customWidth="1"/>
    <col min="2" max="2" width="28.5" style="116" customWidth="1"/>
    <col min="3" max="3" width="30.75" style="116" customWidth="1"/>
    <col min="4" max="5" width="35" style="116" customWidth="1"/>
    <col min="6" max="6" width="32.75" style="116" customWidth="1"/>
    <col min="7" max="7" width="32.75" style="116" hidden="1" customWidth="1"/>
    <col min="8" max="12" width="24.125" style="116" customWidth="1"/>
    <col min="13" max="13" width="34.75" style="116" customWidth="1"/>
    <col min="14" max="14" width="47.625" style="116" customWidth="1"/>
    <col min="15" max="15" width="22.625" style="116" customWidth="1"/>
    <col min="16" max="16" width="17.75" style="116" customWidth="1"/>
    <col min="17" max="18" width="21.375" style="116" customWidth="1"/>
    <col min="19" max="19" width="11.75" style="116" customWidth="1"/>
    <col min="20" max="20" width="11.625" style="116" customWidth="1"/>
    <col min="21" max="21" width="20.875" style="116" customWidth="1"/>
    <col min="22" max="22" width="18.125" style="116" customWidth="1"/>
    <col min="23" max="23" width="14.625" style="116" customWidth="1"/>
    <col min="24" max="24" width="14.625" style="116" hidden="1" customWidth="1"/>
    <col min="25" max="30" width="18.125" style="116" customWidth="1"/>
    <col min="31" max="34" width="18.125" style="117" customWidth="1"/>
    <col min="35" max="35" width="18.125" style="116" customWidth="1"/>
    <col min="36" max="36" width="22.25" style="116" customWidth="1"/>
    <col min="37" max="37" width="23" style="116" customWidth="1"/>
    <col min="38" max="38" width="17.125" style="116" customWidth="1"/>
    <col min="39" max="16384" width="10" style="116"/>
  </cols>
  <sheetData>
    <row r="1" spans="1:38" hidden="1" x14ac:dyDescent="0.2"/>
    <row r="2" spans="1:38" ht="26.25" hidden="1" customHeight="1" x14ac:dyDescent="0.2">
      <c r="B2" s="387"/>
      <c r="C2" s="391" t="s">
        <v>157</v>
      </c>
      <c r="D2" s="393" t="s">
        <v>158</v>
      </c>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5"/>
      <c r="AK2" s="118" t="s">
        <v>159</v>
      </c>
      <c r="AL2" s="119" t="s">
        <v>160</v>
      </c>
    </row>
    <row r="3" spans="1:38" ht="22.5" hidden="1" customHeight="1" x14ac:dyDescent="0.2">
      <c r="B3" s="388"/>
      <c r="C3" s="392"/>
      <c r="D3" s="396"/>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8"/>
      <c r="AK3" s="120" t="s">
        <v>161</v>
      </c>
      <c r="AL3" s="121">
        <v>6</v>
      </c>
    </row>
    <row r="4" spans="1:38" ht="22.5" hidden="1" customHeight="1" x14ac:dyDescent="0.2">
      <c r="B4" s="389"/>
      <c r="C4" s="399" t="s">
        <v>162</v>
      </c>
      <c r="D4" s="401" t="s">
        <v>163</v>
      </c>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3"/>
      <c r="AK4" s="120" t="s">
        <v>164</v>
      </c>
      <c r="AL4" s="122">
        <v>45208</v>
      </c>
    </row>
    <row r="5" spans="1:38" ht="21.75" hidden="1" customHeight="1" x14ac:dyDescent="0.2">
      <c r="B5" s="390"/>
      <c r="C5" s="400"/>
      <c r="D5" s="404"/>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6"/>
      <c r="AK5" s="123" t="s">
        <v>165</v>
      </c>
      <c r="AL5" s="124" t="s">
        <v>166</v>
      </c>
    </row>
    <row r="6" spans="1:38" ht="10.5" hidden="1" customHeight="1" x14ac:dyDescent="0.2"/>
    <row r="7" spans="1:38" ht="8.25" hidden="1" customHeight="1" x14ac:dyDescent="0.2"/>
    <row r="8" spans="1:38" s="125" customFormat="1" ht="14.25" customHeight="1" x14ac:dyDescent="0.2">
      <c r="B8" s="407" t="s">
        <v>167</v>
      </c>
      <c r="C8" s="378" t="s">
        <v>168</v>
      </c>
      <c r="D8" s="378" t="s">
        <v>169</v>
      </c>
      <c r="E8" s="378" t="s">
        <v>170</v>
      </c>
      <c r="F8" s="378" t="s">
        <v>171</v>
      </c>
      <c r="G8" s="378" t="s">
        <v>1600</v>
      </c>
      <c r="H8" s="378" t="s">
        <v>172</v>
      </c>
      <c r="I8" s="380" t="s">
        <v>173</v>
      </c>
      <c r="J8" s="381"/>
      <c r="K8" s="381"/>
      <c r="L8" s="382"/>
      <c r="M8" s="378" t="s">
        <v>174</v>
      </c>
      <c r="N8" s="378" t="s">
        <v>175</v>
      </c>
      <c r="O8" s="378" t="s">
        <v>176</v>
      </c>
      <c r="P8" s="378" t="s">
        <v>177</v>
      </c>
      <c r="Q8" s="378" t="s">
        <v>178</v>
      </c>
      <c r="R8" s="386" t="s">
        <v>179</v>
      </c>
      <c r="S8" s="378" t="s">
        <v>180</v>
      </c>
      <c r="T8" s="368" t="s">
        <v>181</v>
      </c>
      <c r="U8" s="368" t="s">
        <v>182</v>
      </c>
      <c r="V8" s="368" t="s">
        <v>183</v>
      </c>
      <c r="W8" s="368" t="s">
        <v>184</v>
      </c>
      <c r="X8" s="368" t="s">
        <v>185</v>
      </c>
      <c r="Y8" s="370" t="s">
        <v>186</v>
      </c>
      <c r="Z8" s="371"/>
      <c r="AA8" s="371"/>
      <c r="AB8" s="371"/>
      <c r="AC8" s="372"/>
      <c r="AD8" s="370" t="s">
        <v>187</v>
      </c>
      <c r="AE8" s="371"/>
      <c r="AF8" s="371"/>
      <c r="AG8" s="371"/>
      <c r="AH8" s="371"/>
      <c r="AI8" s="372"/>
      <c r="AJ8" s="376" t="s">
        <v>188</v>
      </c>
      <c r="AK8" s="377"/>
      <c r="AL8" s="368" t="s">
        <v>189</v>
      </c>
    </row>
    <row r="9" spans="1:38" s="125" customFormat="1" ht="18" hidden="1" customHeight="1" x14ac:dyDescent="0.2">
      <c r="A9" s="127" t="s">
        <v>190</v>
      </c>
      <c r="B9" s="378"/>
      <c r="C9" s="408"/>
      <c r="D9" s="379"/>
      <c r="E9" s="379"/>
      <c r="F9" s="379"/>
      <c r="G9" s="379"/>
      <c r="H9" s="379"/>
      <c r="I9" s="383"/>
      <c r="J9" s="384"/>
      <c r="K9" s="384"/>
      <c r="L9" s="385"/>
      <c r="M9" s="379"/>
      <c r="N9" s="379"/>
      <c r="O9" s="379"/>
      <c r="P9" s="379"/>
      <c r="Q9" s="379"/>
      <c r="R9" s="368"/>
      <c r="S9" s="379"/>
      <c r="T9" s="369"/>
      <c r="U9" s="369"/>
      <c r="V9" s="369"/>
      <c r="W9" s="369"/>
      <c r="X9" s="369"/>
      <c r="Y9" s="373"/>
      <c r="Z9" s="374"/>
      <c r="AA9" s="374"/>
      <c r="AB9" s="374"/>
      <c r="AC9" s="375"/>
      <c r="AD9" s="373"/>
      <c r="AE9" s="374"/>
      <c r="AF9" s="374"/>
      <c r="AG9" s="374"/>
      <c r="AH9" s="374"/>
      <c r="AI9" s="375"/>
      <c r="AJ9" s="126" t="s">
        <v>191</v>
      </c>
      <c r="AK9" s="126" t="s">
        <v>192</v>
      </c>
      <c r="AL9" s="369"/>
    </row>
    <row r="10" spans="1:38" s="135" customFormat="1" ht="213.75" hidden="1" x14ac:dyDescent="0.2">
      <c r="A10" s="116"/>
      <c r="B10" s="128" t="s">
        <v>193</v>
      </c>
      <c r="C10" s="129" t="s">
        <v>194</v>
      </c>
      <c r="D10" s="128" t="s">
        <v>195</v>
      </c>
      <c r="E10" s="130" t="s">
        <v>196</v>
      </c>
      <c r="F10" s="130" t="s">
        <v>197</v>
      </c>
      <c r="G10" s="130"/>
      <c r="H10" s="128" t="s">
        <v>198</v>
      </c>
      <c r="I10" s="128" t="s">
        <v>199</v>
      </c>
      <c r="J10" s="128" t="s">
        <v>199</v>
      </c>
      <c r="K10" s="128" t="s">
        <v>199</v>
      </c>
      <c r="L10" s="128" t="s">
        <v>199</v>
      </c>
      <c r="M10" s="130" t="s">
        <v>200</v>
      </c>
      <c r="N10" s="128" t="s">
        <v>201</v>
      </c>
      <c r="O10" s="131" t="s">
        <v>202</v>
      </c>
      <c r="P10" s="128" t="s">
        <v>203</v>
      </c>
      <c r="Q10" s="128" t="s">
        <v>204</v>
      </c>
      <c r="R10" s="131" t="s">
        <v>72</v>
      </c>
      <c r="S10" s="132">
        <v>45292</v>
      </c>
      <c r="T10" s="54">
        <v>45380</v>
      </c>
      <c r="U10" s="131" t="s">
        <v>205</v>
      </c>
      <c r="V10" s="133"/>
      <c r="W10" s="128"/>
      <c r="X10" s="134">
        <v>0.1</v>
      </c>
      <c r="Y10" s="128" t="s">
        <v>207</v>
      </c>
      <c r="Z10" s="128" t="s">
        <v>208</v>
      </c>
      <c r="AA10" s="128" t="s">
        <v>199</v>
      </c>
      <c r="AB10" s="128" t="s">
        <v>199</v>
      </c>
      <c r="AC10" s="128" t="s">
        <v>199</v>
      </c>
      <c r="AD10" s="128" t="s">
        <v>209</v>
      </c>
      <c r="AE10" s="128" t="s">
        <v>199</v>
      </c>
      <c r="AF10" s="128" t="s">
        <v>199</v>
      </c>
      <c r="AG10" s="128" t="s">
        <v>199</v>
      </c>
      <c r="AH10" s="128" t="s">
        <v>199</v>
      </c>
      <c r="AI10" s="128" t="s">
        <v>199</v>
      </c>
      <c r="AJ10" s="128" t="s">
        <v>199</v>
      </c>
      <c r="AK10" s="128" t="s">
        <v>199</v>
      </c>
      <c r="AL10" s="131" t="s">
        <v>210</v>
      </c>
    </row>
    <row r="11" spans="1:38" s="137" customFormat="1" ht="213.75" hidden="1" x14ac:dyDescent="0.2">
      <c r="A11" s="136"/>
      <c r="B11" s="128" t="s">
        <v>193</v>
      </c>
      <c r="C11" s="129" t="s">
        <v>194</v>
      </c>
      <c r="D11" s="128" t="s">
        <v>195</v>
      </c>
      <c r="E11" s="130" t="s">
        <v>196</v>
      </c>
      <c r="F11" s="130" t="s">
        <v>197</v>
      </c>
      <c r="G11" s="130"/>
      <c r="H11" s="128" t="s">
        <v>198</v>
      </c>
      <c r="I11" s="128" t="s">
        <v>199</v>
      </c>
      <c r="J11" s="128" t="s">
        <v>199</v>
      </c>
      <c r="K11" s="128" t="s">
        <v>199</v>
      </c>
      <c r="L11" s="128" t="s">
        <v>199</v>
      </c>
      <c r="M11" s="130" t="s">
        <v>211</v>
      </c>
      <c r="N11" s="128" t="s">
        <v>212</v>
      </c>
      <c r="O11" s="131" t="s">
        <v>213</v>
      </c>
      <c r="P11" s="128" t="s">
        <v>203</v>
      </c>
      <c r="Q11" s="128" t="s">
        <v>214</v>
      </c>
      <c r="R11" s="131" t="s">
        <v>72</v>
      </c>
      <c r="S11" s="132">
        <v>45292</v>
      </c>
      <c r="T11" s="132">
        <v>45625</v>
      </c>
      <c r="U11" s="131" t="s">
        <v>215</v>
      </c>
      <c r="V11" s="133"/>
      <c r="W11" s="128"/>
      <c r="X11" s="134">
        <v>0.2</v>
      </c>
      <c r="Y11" s="128" t="s">
        <v>207</v>
      </c>
      <c r="Z11" s="128" t="s">
        <v>208</v>
      </c>
      <c r="AA11" s="128" t="s">
        <v>199</v>
      </c>
      <c r="AB11" s="128" t="s">
        <v>199</v>
      </c>
      <c r="AC11" s="128" t="s">
        <v>199</v>
      </c>
      <c r="AD11" s="128" t="s">
        <v>209</v>
      </c>
      <c r="AE11" s="128" t="s">
        <v>199</v>
      </c>
      <c r="AF11" s="128" t="s">
        <v>199</v>
      </c>
      <c r="AG11" s="128" t="s">
        <v>199</v>
      </c>
      <c r="AH11" s="128" t="s">
        <v>199</v>
      </c>
      <c r="AI11" s="128" t="s">
        <v>199</v>
      </c>
      <c r="AJ11" s="128" t="s">
        <v>199</v>
      </c>
      <c r="AK11" s="128" t="s">
        <v>199</v>
      </c>
      <c r="AL11" s="131" t="s">
        <v>210</v>
      </c>
    </row>
    <row r="12" spans="1:38" s="137" customFormat="1" ht="213.75" hidden="1" x14ac:dyDescent="0.2">
      <c r="A12" s="136"/>
      <c r="B12" s="128" t="s">
        <v>193</v>
      </c>
      <c r="C12" s="129" t="s">
        <v>194</v>
      </c>
      <c r="D12" s="128" t="s">
        <v>195</v>
      </c>
      <c r="E12" s="130" t="s">
        <v>196</v>
      </c>
      <c r="F12" s="130" t="s">
        <v>197</v>
      </c>
      <c r="G12" s="130"/>
      <c r="H12" s="128" t="s">
        <v>198</v>
      </c>
      <c r="I12" s="128" t="s">
        <v>199</v>
      </c>
      <c r="J12" s="128" t="s">
        <v>199</v>
      </c>
      <c r="K12" s="128" t="s">
        <v>199</v>
      </c>
      <c r="L12" s="128" t="s">
        <v>199</v>
      </c>
      <c r="M12" s="130" t="s">
        <v>216</v>
      </c>
      <c r="N12" s="128" t="s">
        <v>216</v>
      </c>
      <c r="O12" s="131" t="s">
        <v>217</v>
      </c>
      <c r="P12" s="128" t="s">
        <v>218</v>
      </c>
      <c r="Q12" s="128" t="s">
        <v>219</v>
      </c>
      <c r="R12" s="131" t="s">
        <v>220</v>
      </c>
      <c r="S12" s="132">
        <v>45383</v>
      </c>
      <c r="T12" s="132">
        <v>45596</v>
      </c>
      <c r="U12" s="131" t="s">
        <v>72</v>
      </c>
      <c r="V12" s="133"/>
      <c r="W12" s="128"/>
      <c r="X12" s="134"/>
      <c r="Y12" s="128" t="s">
        <v>207</v>
      </c>
      <c r="Z12" s="128" t="s">
        <v>208</v>
      </c>
      <c r="AA12" s="128" t="s">
        <v>199</v>
      </c>
      <c r="AB12" s="128" t="s">
        <v>199</v>
      </c>
      <c r="AC12" s="128" t="s">
        <v>199</v>
      </c>
      <c r="AD12" s="128" t="s">
        <v>209</v>
      </c>
      <c r="AE12" s="128" t="s">
        <v>199</v>
      </c>
      <c r="AF12" s="128" t="s">
        <v>199</v>
      </c>
      <c r="AG12" s="128" t="s">
        <v>199</v>
      </c>
      <c r="AH12" s="128" t="s">
        <v>199</v>
      </c>
      <c r="AI12" s="128" t="s">
        <v>199</v>
      </c>
      <c r="AJ12" s="128" t="s">
        <v>199</v>
      </c>
      <c r="AK12" s="128" t="s">
        <v>199</v>
      </c>
      <c r="AL12" s="131" t="s">
        <v>210</v>
      </c>
    </row>
    <row r="13" spans="1:38" s="137" customFormat="1" ht="213.75" hidden="1" x14ac:dyDescent="0.2">
      <c r="A13" s="136"/>
      <c r="B13" s="128" t="s">
        <v>193</v>
      </c>
      <c r="C13" s="129" t="s">
        <v>194</v>
      </c>
      <c r="D13" s="128" t="s">
        <v>195</v>
      </c>
      <c r="E13" s="130" t="s">
        <v>196</v>
      </c>
      <c r="F13" s="130" t="s">
        <v>197</v>
      </c>
      <c r="G13" s="130"/>
      <c r="H13" s="128" t="s">
        <v>198</v>
      </c>
      <c r="I13" s="128" t="s">
        <v>199</v>
      </c>
      <c r="J13" s="128" t="s">
        <v>199</v>
      </c>
      <c r="K13" s="128" t="s">
        <v>199</v>
      </c>
      <c r="L13" s="128" t="s">
        <v>199</v>
      </c>
      <c r="M13" s="130" t="s">
        <v>222</v>
      </c>
      <c r="N13" s="128" t="s">
        <v>223</v>
      </c>
      <c r="O13" s="131" t="s">
        <v>224</v>
      </c>
      <c r="P13" s="128" t="s">
        <v>203</v>
      </c>
      <c r="Q13" s="128" t="s">
        <v>204</v>
      </c>
      <c r="R13" s="131" t="s">
        <v>72</v>
      </c>
      <c r="S13" s="132">
        <v>45293</v>
      </c>
      <c r="T13" s="132">
        <v>45625</v>
      </c>
      <c r="U13" s="131" t="s">
        <v>205</v>
      </c>
      <c r="V13" s="133"/>
      <c r="W13" s="128"/>
      <c r="X13" s="134">
        <v>0.5</v>
      </c>
      <c r="Y13" s="128" t="s">
        <v>207</v>
      </c>
      <c r="Z13" s="128" t="s">
        <v>208</v>
      </c>
      <c r="AA13" s="128" t="s">
        <v>199</v>
      </c>
      <c r="AB13" s="128" t="s">
        <v>199</v>
      </c>
      <c r="AC13" s="128" t="s">
        <v>199</v>
      </c>
      <c r="AD13" s="128" t="s">
        <v>209</v>
      </c>
      <c r="AE13" s="128" t="s">
        <v>199</v>
      </c>
      <c r="AF13" s="128" t="s">
        <v>199</v>
      </c>
      <c r="AG13" s="128" t="s">
        <v>199</v>
      </c>
      <c r="AH13" s="128" t="s">
        <v>199</v>
      </c>
      <c r="AI13" s="128" t="s">
        <v>199</v>
      </c>
      <c r="AJ13" s="128" t="s">
        <v>199</v>
      </c>
      <c r="AK13" s="128" t="s">
        <v>199</v>
      </c>
      <c r="AL13" s="131" t="s">
        <v>210</v>
      </c>
    </row>
    <row r="14" spans="1:38" s="137" customFormat="1" ht="213.75" hidden="1" x14ac:dyDescent="0.2">
      <c r="A14" s="136"/>
      <c r="B14" s="128" t="s">
        <v>193</v>
      </c>
      <c r="C14" s="129" t="s">
        <v>194</v>
      </c>
      <c r="D14" s="128" t="s">
        <v>195</v>
      </c>
      <c r="E14" s="130" t="s">
        <v>196</v>
      </c>
      <c r="F14" s="130" t="s">
        <v>197</v>
      </c>
      <c r="G14" s="130"/>
      <c r="H14" s="128" t="s">
        <v>198</v>
      </c>
      <c r="I14" s="128" t="s">
        <v>199</v>
      </c>
      <c r="J14" s="128" t="s">
        <v>199</v>
      </c>
      <c r="K14" s="128" t="s">
        <v>199</v>
      </c>
      <c r="L14" s="128" t="s">
        <v>199</v>
      </c>
      <c r="M14" s="130" t="s">
        <v>225</v>
      </c>
      <c r="N14" s="128" t="s">
        <v>226</v>
      </c>
      <c r="O14" s="131" t="s">
        <v>227</v>
      </c>
      <c r="P14" s="128" t="s">
        <v>203</v>
      </c>
      <c r="Q14" s="128" t="s">
        <v>204</v>
      </c>
      <c r="R14" s="131" t="s">
        <v>72</v>
      </c>
      <c r="S14" s="132">
        <v>45293</v>
      </c>
      <c r="T14" s="132">
        <v>45625</v>
      </c>
      <c r="U14" s="131" t="s">
        <v>205</v>
      </c>
      <c r="V14" s="133"/>
      <c r="W14" s="128"/>
      <c r="X14" s="134">
        <v>0.2</v>
      </c>
      <c r="Y14" s="128" t="s">
        <v>207</v>
      </c>
      <c r="Z14" s="128" t="s">
        <v>208</v>
      </c>
      <c r="AA14" s="128" t="s">
        <v>199</v>
      </c>
      <c r="AB14" s="128" t="s">
        <v>199</v>
      </c>
      <c r="AC14" s="128" t="s">
        <v>199</v>
      </c>
      <c r="AD14" s="128" t="s">
        <v>209</v>
      </c>
      <c r="AE14" s="128" t="s">
        <v>199</v>
      </c>
      <c r="AF14" s="128" t="s">
        <v>199</v>
      </c>
      <c r="AG14" s="128" t="s">
        <v>199</v>
      </c>
      <c r="AH14" s="128" t="s">
        <v>199</v>
      </c>
      <c r="AI14" s="128" t="s">
        <v>199</v>
      </c>
      <c r="AJ14" s="128" t="s">
        <v>199</v>
      </c>
      <c r="AK14" s="128" t="s">
        <v>199</v>
      </c>
      <c r="AL14" s="131" t="s">
        <v>210</v>
      </c>
    </row>
    <row r="15" spans="1:38" s="137" customFormat="1" ht="213.75" hidden="1" x14ac:dyDescent="0.2">
      <c r="A15" s="136"/>
      <c r="B15" s="128" t="s">
        <v>193</v>
      </c>
      <c r="C15" s="129" t="s">
        <v>194</v>
      </c>
      <c r="D15" s="128" t="s">
        <v>195</v>
      </c>
      <c r="E15" s="130" t="s">
        <v>196</v>
      </c>
      <c r="F15" s="130" t="s">
        <v>197</v>
      </c>
      <c r="G15" s="130"/>
      <c r="H15" s="128" t="s">
        <v>198</v>
      </c>
      <c r="I15" s="128" t="s">
        <v>199</v>
      </c>
      <c r="J15" s="128" t="s">
        <v>199</v>
      </c>
      <c r="K15" s="128" t="s">
        <v>199</v>
      </c>
      <c r="L15" s="128" t="s">
        <v>199</v>
      </c>
      <c r="M15" s="130" t="s">
        <v>228</v>
      </c>
      <c r="N15" s="128" t="s">
        <v>229</v>
      </c>
      <c r="O15" s="131" t="s">
        <v>230</v>
      </c>
      <c r="P15" s="128" t="s">
        <v>231</v>
      </c>
      <c r="Q15" s="128" t="s">
        <v>232</v>
      </c>
      <c r="R15" s="131" t="s">
        <v>220</v>
      </c>
      <c r="S15" s="132">
        <v>45627</v>
      </c>
      <c r="T15" s="132">
        <v>45641</v>
      </c>
      <c r="U15" s="131" t="s">
        <v>72</v>
      </c>
      <c r="V15" s="133"/>
      <c r="W15" s="128"/>
      <c r="X15" s="134"/>
      <c r="Y15" s="128" t="s">
        <v>208</v>
      </c>
      <c r="Z15" s="128" t="s">
        <v>233</v>
      </c>
      <c r="AA15" s="128" t="s">
        <v>234</v>
      </c>
      <c r="AB15" s="128" t="s">
        <v>199</v>
      </c>
      <c r="AC15" s="128" t="s">
        <v>199</v>
      </c>
      <c r="AD15" s="128" t="s">
        <v>209</v>
      </c>
      <c r="AE15" s="128" t="s">
        <v>199</v>
      </c>
      <c r="AF15" s="128" t="s">
        <v>199</v>
      </c>
      <c r="AG15" s="128" t="s">
        <v>199</v>
      </c>
      <c r="AH15" s="128" t="s">
        <v>199</v>
      </c>
      <c r="AI15" s="128" t="s">
        <v>199</v>
      </c>
      <c r="AJ15" s="128" t="s">
        <v>199</v>
      </c>
      <c r="AK15" s="128" t="s">
        <v>199</v>
      </c>
      <c r="AL15" s="131" t="s">
        <v>235</v>
      </c>
    </row>
    <row r="16" spans="1:38" s="136" customFormat="1" ht="213.75" hidden="1" x14ac:dyDescent="0.2">
      <c r="B16" s="128" t="s">
        <v>193</v>
      </c>
      <c r="C16" s="129" t="s">
        <v>194</v>
      </c>
      <c r="D16" s="128" t="s">
        <v>236</v>
      </c>
      <c r="E16" s="138" t="s">
        <v>237</v>
      </c>
      <c r="F16" s="139" t="s">
        <v>238</v>
      </c>
      <c r="G16" s="139"/>
      <c r="H16" s="128" t="s">
        <v>198</v>
      </c>
      <c r="I16" s="128" t="s">
        <v>199</v>
      </c>
      <c r="J16" s="128" t="s">
        <v>239</v>
      </c>
      <c r="K16" s="128" t="s">
        <v>199</v>
      </c>
      <c r="L16" s="128" t="s">
        <v>199</v>
      </c>
      <c r="M16" s="139" t="s">
        <v>240</v>
      </c>
      <c r="N16" s="128" t="s">
        <v>241</v>
      </c>
      <c r="O16" s="131" t="s">
        <v>242</v>
      </c>
      <c r="P16" s="128" t="s">
        <v>243</v>
      </c>
      <c r="Q16" s="128" t="s">
        <v>244</v>
      </c>
      <c r="R16" s="128" t="s">
        <v>72</v>
      </c>
      <c r="S16" s="132">
        <v>45293</v>
      </c>
      <c r="T16" s="132">
        <v>45626</v>
      </c>
      <c r="U16" s="132" t="s">
        <v>245</v>
      </c>
      <c r="V16" s="140"/>
      <c r="W16" s="128"/>
      <c r="X16" s="52">
        <v>1</v>
      </c>
      <c r="Y16" s="128" t="s">
        <v>246</v>
      </c>
      <c r="Z16" s="128" t="s">
        <v>247</v>
      </c>
      <c r="AA16" s="128" t="s">
        <v>248</v>
      </c>
      <c r="AB16" s="128" t="s">
        <v>199</v>
      </c>
      <c r="AC16" s="128" t="s">
        <v>199</v>
      </c>
      <c r="AD16" s="128" t="s">
        <v>209</v>
      </c>
      <c r="AE16" s="128" t="s">
        <v>249</v>
      </c>
      <c r="AF16" s="128" t="s">
        <v>199</v>
      </c>
      <c r="AG16" s="128" t="s">
        <v>199</v>
      </c>
      <c r="AH16" s="128" t="s">
        <v>199</v>
      </c>
      <c r="AI16" s="128" t="s">
        <v>199</v>
      </c>
      <c r="AJ16" s="128" t="s">
        <v>199</v>
      </c>
      <c r="AK16" s="128" t="s">
        <v>199</v>
      </c>
      <c r="AL16" s="128" t="s">
        <v>250</v>
      </c>
    </row>
    <row r="17" spans="2:38" s="136" customFormat="1" ht="270.75" hidden="1" x14ac:dyDescent="0.2">
      <c r="B17" s="128" t="s">
        <v>193</v>
      </c>
      <c r="C17" s="129" t="s">
        <v>194</v>
      </c>
      <c r="D17" s="128" t="s">
        <v>251</v>
      </c>
      <c r="E17" s="141" t="s">
        <v>252</v>
      </c>
      <c r="F17" s="142" t="s">
        <v>253</v>
      </c>
      <c r="G17" s="142"/>
      <c r="H17" s="128" t="s">
        <v>198</v>
      </c>
      <c r="I17" s="128" t="s">
        <v>254</v>
      </c>
      <c r="J17" s="128" t="s">
        <v>255</v>
      </c>
      <c r="K17" s="128" t="s">
        <v>199</v>
      </c>
      <c r="L17" s="128" t="s">
        <v>199</v>
      </c>
      <c r="M17" s="142" t="s">
        <v>256</v>
      </c>
      <c r="N17" s="128" t="s">
        <v>257</v>
      </c>
      <c r="O17" s="131" t="s">
        <v>258</v>
      </c>
      <c r="P17" s="128" t="s">
        <v>259</v>
      </c>
      <c r="Q17" s="128" t="s">
        <v>260</v>
      </c>
      <c r="R17" s="131" t="s">
        <v>261</v>
      </c>
      <c r="S17" s="132">
        <v>45293</v>
      </c>
      <c r="T17" s="132">
        <v>45625</v>
      </c>
      <c r="U17" s="143" t="s">
        <v>261</v>
      </c>
      <c r="V17" s="133"/>
      <c r="W17" s="128"/>
      <c r="X17" s="134">
        <v>0.5</v>
      </c>
      <c r="Y17" s="128" t="s">
        <v>207</v>
      </c>
      <c r="Z17" s="128" t="s">
        <v>208</v>
      </c>
      <c r="AA17" s="128" t="s">
        <v>199</v>
      </c>
      <c r="AB17" s="128" t="s">
        <v>199</v>
      </c>
      <c r="AC17" s="128" t="s">
        <v>199</v>
      </c>
      <c r="AD17" s="128" t="s">
        <v>209</v>
      </c>
      <c r="AE17" s="128" t="s">
        <v>199</v>
      </c>
      <c r="AF17" s="128" t="s">
        <v>199</v>
      </c>
      <c r="AG17" s="128" t="s">
        <v>199</v>
      </c>
      <c r="AH17" s="128" t="s">
        <v>199</v>
      </c>
      <c r="AI17" s="128" t="s">
        <v>199</v>
      </c>
      <c r="AJ17" s="128" t="s">
        <v>199</v>
      </c>
      <c r="AK17" s="128" t="s">
        <v>199</v>
      </c>
      <c r="AL17" s="131" t="s">
        <v>262</v>
      </c>
    </row>
    <row r="18" spans="2:38" s="136" customFormat="1" ht="270.75" hidden="1" x14ac:dyDescent="0.2">
      <c r="B18" s="128" t="s">
        <v>193</v>
      </c>
      <c r="C18" s="129" t="s">
        <v>194</v>
      </c>
      <c r="D18" s="128" t="s">
        <v>251</v>
      </c>
      <c r="E18" s="141" t="s">
        <v>252</v>
      </c>
      <c r="F18" s="142" t="s">
        <v>253</v>
      </c>
      <c r="G18" s="142"/>
      <c r="H18" s="128" t="s">
        <v>198</v>
      </c>
      <c r="I18" s="128" t="s">
        <v>254</v>
      </c>
      <c r="J18" s="128" t="s">
        <v>255</v>
      </c>
      <c r="K18" s="128" t="s">
        <v>199</v>
      </c>
      <c r="L18" s="128" t="s">
        <v>199</v>
      </c>
      <c r="M18" s="142" t="s">
        <v>263</v>
      </c>
      <c r="N18" s="128" t="s">
        <v>264</v>
      </c>
      <c r="O18" s="131" t="s">
        <v>265</v>
      </c>
      <c r="P18" s="128" t="s">
        <v>231</v>
      </c>
      <c r="Q18" s="128" t="s">
        <v>232</v>
      </c>
      <c r="R18" s="131" t="s">
        <v>220</v>
      </c>
      <c r="S18" s="132">
        <v>45627</v>
      </c>
      <c r="T18" s="132">
        <v>45641</v>
      </c>
      <c r="U18" s="131" t="s">
        <v>72</v>
      </c>
      <c r="V18" s="133"/>
      <c r="W18" s="128"/>
      <c r="X18" s="134"/>
      <c r="Y18" s="128" t="s">
        <v>208</v>
      </c>
      <c r="Z18" s="128" t="s">
        <v>233</v>
      </c>
      <c r="AA18" s="128" t="s">
        <v>234</v>
      </c>
      <c r="AB18" s="128" t="s">
        <v>199</v>
      </c>
      <c r="AC18" s="128" t="s">
        <v>199</v>
      </c>
      <c r="AD18" s="128" t="s">
        <v>209</v>
      </c>
      <c r="AE18" s="128" t="s">
        <v>199</v>
      </c>
      <c r="AF18" s="128" t="s">
        <v>199</v>
      </c>
      <c r="AG18" s="128" t="s">
        <v>199</v>
      </c>
      <c r="AH18" s="128" t="s">
        <v>199</v>
      </c>
      <c r="AI18" s="128" t="s">
        <v>199</v>
      </c>
      <c r="AJ18" s="128" t="s">
        <v>199</v>
      </c>
      <c r="AK18" s="128" t="s">
        <v>199</v>
      </c>
      <c r="AL18" s="131" t="s">
        <v>235</v>
      </c>
    </row>
    <row r="19" spans="2:38" s="136" customFormat="1" ht="270.75" hidden="1" x14ac:dyDescent="0.2">
      <c r="B19" s="128" t="s">
        <v>193</v>
      </c>
      <c r="C19" s="129" t="s">
        <v>194</v>
      </c>
      <c r="D19" s="128" t="s">
        <v>251</v>
      </c>
      <c r="E19" s="141" t="s">
        <v>252</v>
      </c>
      <c r="F19" s="142" t="s">
        <v>253</v>
      </c>
      <c r="G19" s="142"/>
      <c r="H19" s="128" t="s">
        <v>198</v>
      </c>
      <c r="I19" s="128" t="s">
        <v>254</v>
      </c>
      <c r="J19" s="128" t="s">
        <v>255</v>
      </c>
      <c r="K19" s="128" t="s">
        <v>199</v>
      </c>
      <c r="L19" s="128" t="s">
        <v>199</v>
      </c>
      <c r="M19" s="142" t="s">
        <v>266</v>
      </c>
      <c r="N19" s="128" t="s">
        <v>267</v>
      </c>
      <c r="O19" s="131" t="s">
        <v>268</v>
      </c>
      <c r="P19" s="128" t="s">
        <v>259</v>
      </c>
      <c r="Q19" s="128" t="s">
        <v>269</v>
      </c>
      <c r="R19" s="131" t="s">
        <v>72</v>
      </c>
      <c r="S19" s="132">
        <v>45293</v>
      </c>
      <c r="T19" s="132">
        <v>45625</v>
      </c>
      <c r="U19" s="143" t="s">
        <v>72</v>
      </c>
      <c r="V19" s="133"/>
      <c r="W19" s="128"/>
      <c r="X19" s="134">
        <v>0.5</v>
      </c>
      <c r="Y19" s="128" t="s">
        <v>207</v>
      </c>
      <c r="Z19" s="128" t="s">
        <v>208</v>
      </c>
      <c r="AA19" s="128" t="s">
        <v>199</v>
      </c>
      <c r="AB19" s="128" t="s">
        <v>199</v>
      </c>
      <c r="AC19" s="128" t="s">
        <v>199</v>
      </c>
      <c r="AD19" s="128" t="s">
        <v>209</v>
      </c>
      <c r="AE19" s="128" t="s">
        <v>199</v>
      </c>
      <c r="AF19" s="128" t="s">
        <v>199</v>
      </c>
      <c r="AG19" s="128" t="s">
        <v>199</v>
      </c>
      <c r="AH19" s="128" t="s">
        <v>199</v>
      </c>
      <c r="AI19" s="128" t="s">
        <v>199</v>
      </c>
      <c r="AJ19" s="128" t="s">
        <v>199</v>
      </c>
      <c r="AK19" s="128" t="s">
        <v>199</v>
      </c>
      <c r="AL19" s="131" t="s">
        <v>262</v>
      </c>
    </row>
    <row r="20" spans="2:38" s="136" customFormat="1" ht="270.75" hidden="1" x14ac:dyDescent="0.2">
      <c r="B20" s="128" t="s">
        <v>193</v>
      </c>
      <c r="C20" s="129" t="s">
        <v>194</v>
      </c>
      <c r="D20" s="128" t="s">
        <v>251</v>
      </c>
      <c r="E20" s="141" t="s">
        <v>252</v>
      </c>
      <c r="F20" s="144" t="s">
        <v>270</v>
      </c>
      <c r="G20" s="144"/>
      <c r="H20" s="128" t="s">
        <v>198</v>
      </c>
      <c r="I20" s="128" t="s">
        <v>254</v>
      </c>
      <c r="J20" s="128" t="s">
        <v>255</v>
      </c>
      <c r="K20" s="128" t="s">
        <v>199</v>
      </c>
      <c r="L20" s="128" t="s">
        <v>199</v>
      </c>
      <c r="M20" s="144" t="s">
        <v>256</v>
      </c>
      <c r="N20" s="128" t="s">
        <v>271</v>
      </c>
      <c r="O20" s="131" t="s">
        <v>272</v>
      </c>
      <c r="P20" s="128" t="s">
        <v>273</v>
      </c>
      <c r="Q20" s="128" t="s">
        <v>274</v>
      </c>
      <c r="R20" s="131" t="s">
        <v>261</v>
      </c>
      <c r="S20" s="132">
        <v>45293</v>
      </c>
      <c r="T20" s="132">
        <v>45625</v>
      </c>
      <c r="U20" s="143" t="s">
        <v>261</v>
      </c>
      <c r="V20" s="133"/>
      <c r="W20" s="128"/>
      <c r="X20" s="134">
        <v>1</v>
      </c>
      <c r="Y20" s="128" t="s">
        <v>207</v>
      </c>
      <c r="Z20" s="128" t="s">
        <v>208</v>
      </c>
      <c r="AA20" s="128" t="s">
        <v>199</v>
      </c>
      <c r="AB20" s="128" t="s">
        <v>199</v>
      </c>
      <c r="AC20" s="128" t="s">
        <v>199</v>
      </c>
      <c r="AD20" s="128" t="s">
        <v>209</v>
      </c>
      <c r="AE20" s="128" t="s">
        <v>199</v>
      </c>
      <c r="AF20" s="128" t="s">
        <v>199</v>
      </c>
      <c r="AG20" s="128" t="s">
        <v>199</v>
      </c>
      <c r="AH20" s="128" t="s">
        <v>199</v>
      </c>
      <c r="AI20" s="128" t="s">
        <v>199</v>
      </c>
      <c r="AJ20" s="128" t="s">
        <v>199</v>
      </c>
      <c r="AK20" s="128" t="s">
        <v>199</v>
      </c>
      <c r="AL20" s="131" t="s">
        <v>262</v>
      </c>
    </row>
    <row r="21" spans="2:38" s="136" customFormat="1" ht="270.75" hidden="1" x14ac:dyDescent="0.2">
      <c r="B21" s="128" t="s">
        <v>193</v>
      </c>
      <c r="C21" s="129" t="s">
        <v>194</v>
      </c>
      <c r="D21" s="128" t="s">
        <v>251</v>
      </c>
      <c r="E21" s="141" t="s">
        <v>252</v>
      </c>
      <c r="F21" s="144" t="s">
        <v>270</v>
      </c>
      <c r="G21" s="144"/>
      <c r="H21" s="128" t="s">
        <v>198</v>
      </c>
      <c r="I21" s="128" t="s">
        <v>254</v>
      </c>
      <c r="J21" s="128" t="s">
        <v>255</v>
      </c>
      <c r="K21" s="128" t="s">
        <v>199</v>
      </c>
      <c r="L21" s="128" t="s">
        <v>199</v>
      </c>
      <c r="M21" s="144" t="s">
        <v>263</v>
      </c>
      <c r="N21" s="128" t="s">
        <v>275</v>
      </c>
      <c r="O21" s="131" t="s">
        <v>276</v>
      </c>
      <c r="P21" s="128" t="s">
        <v>231</v>
      </c>
      <c r="Q21" s="128" t="s">
        <v>232</v>
      </c>
      <c r="R21" s="131" t="s">
        <v>220</v>
      </c>
      <c r="S21" s="132">
        <v>45627</v>
      </c>
      <c r="T21" s="132">
        <v>45641</v>
      </c>
      <c r="U21" s="131" t="s">
        <v>72</v>
      </c>
      <c r="V21" s="133"/>
      <c r="W21" s="128"/>
      <c r="X21" s="134"/>
      <c r="Y21" s="128" t="s">
        <v>208</v>
      </c>
      <c r="Z21" s="128" t="s">
        <v>233</v>
      </c>
      <c r="AA21" s="128" t="s">
        <v>234</v>
      </c>
      <c r="AB21" s="128" t="s">
        <v>199</v>
      </c>
      <c r="AC21" s="128" t="s">
        <v>199</v>
      </c>
      <c r="AD21" s="128" t="s">
        <v>209</v>
      </c>
      <c r="AE21" s="128" t="s">
        <v>199</v>
      </c>
      <c r="AF21" s="128" t="s">
        <v>199</v>
      </c>
      <c r="AG21" s="128" t="s">
        <v>199</v>
      </c>
      <c r="AH21" s="128" t="s">
        <v>199</v>
      </c>
      <c r="AI21" s="128" t="s">
        <v>199</v>
      </c>
      <c r="AJ21" s="128" t="s">
        <v>199</v>
      </c>
      <c r="AK21" s="128" t="s">
        <v>199</v>
      </c>
      <c r="AL21" s="131" t="s">
        <v>235</v>
      </c>
    </row>
    <row r="22" spans="2:38" s="136" customFormat="1" ht="213.75" hidden="1" x14ac:dyDescent="0.2">
      <c r="B22" s="128" t="s">
        <v>193</v>
      </c>
      <c r="C22" s="129" t="s">
        <v>194</v>
      </c>
      <c r="D22" s="128" t="s">
        <v>251</v>
      </c>
      <c r="E22" s="141" t="s">
        <v>252</v>
      </c>
      <c r="F22" s="144" t="s">
        <v>270</v>
      </c>
      <c r="G22" s="144"/>
      <c r="H22" s="128" t="s">
        <v>198</v>
      </c>
      <c r="I22" s="128" t="s">
        <v>254</v>
      </c>
      <c r="J22" s="128" t="s">
        <v>199</v>
      </c>
      <c r="K22" s="128" t="s">
        <v>199</v>
      </c>
      <c r="L22" s="128" t="s">
        <v>199</v>
      </c>
      <c r="M22" s="144" t="s">
        <v>277</v>
      </c>
      <c r="N22" s="128" t="s">
        <v>278</v>
      </c>
      <c r="O22" s="128" t="s">
        <v>279</v>
      </c>
      <c r="P22" s="128" t="s">
        <v>280</v>
      </c>
      <c r="Q22" s="128"/>
      <c r="R22" s="128" t="s">
        <v>281</v>
      </c>
      <c r="S22" s="132">
        <v>45292</v>
      </c>
      <c r="T22" s="132">
        <v>45412</v>
      </c>
      <c r="U22" s="132" t="s">
        <v>282</v>
      </c>
      <c r="V22" s="133">
        <v>216056978</v>
      </c>
      <c r="W22" s="131" t="s">
        <v>283</v>
      </c>
      <c r="X22" s="134"/>
      <c r="Y22" s="128" t="s">
        <v>246</v>
      </c>
      <c r="Z22" s="128" t="s">
        <v>199</v>
      </c>
      <c r="AA22" s="128" t="s">
        <v>199</v>
      </c>
      <c r="AB22" s="128" t="s">
        <v>199</v>
      </c>
      <c r="AC22" s="128" t="s">
        <v>199</v>
      </c>
      <c r="AD22" s="128" t="s">
        <v>209</v>
      </c>
      <c r="AE22" s="128" t="s">
        <v>249</v>
      </c>
      <c r="AF22" s="128" t="s">
        <v>199</v>
      </c>
      <c r="AG22" s="128" t="s">
        <v>199</v>
      </c>
      <c r="AH22" s="128" t="s">
        <v>199</v>
      </c>
      <c r="AI22" s="128" t="s">
        <v>199</v>
      </c>
      <c r="AJ22" s="128" t="s">
        <v>199</v>
      </c>
      <c r="AK22" s="128" t="s">
        <v>199</v>
      </c>
      <c r="AL22" s="128" t="s">
        <v>284</v>
      </c>
    </row>
    <row r="23" spans="2:38" s="136" customFormat="1" ht="213.75" hidden="1" x14ac:dyDescent="0.2">
      <c r="B23" s="128" t="s">
        <v>193</v>
      </c>
      <c r="C23" s="129" t="s">
        <v>194</v>
      </c>
      <c r="D23" s="128" t="s">
        <v>251</v>
      </c>
      <c r="E23" s="141" t="s">
        <v>252</v>
      </c>
      <c r="F23" s="144" t="s">
        <v>270</v>
      </c>
      <c r="G23" s="144"/>
      <c r="H23" s="128" t="s">
        <v>198</v>
      </c>
      <c r="I23" s="128" t="s">
        <v>254</v>
      </c>
      <c r="J23" s="128" t="s">
        <v>199</v>
      </c>
      <c r="K23" s="128" t="s">
        <v>199</v>
      </c>
      <c r="L23" s="128" t="s">
        <v>199</v>
      </c>
      <c r="M23" s="145" t="s">
        <v>285</v>
      </c>
      <c r="N23" s="128" t="s">
        <v>286</v>
      </c>
      <c r="O23" s="128" t="s">
        <v>287</v>
      </c>
      <c r="P23" s="128" t="s">
        <v>288</v>
      </c>
      <c r="Q23" s="128"/>
      <c r="R23" s="128" t="s">
        <v>281</v>
      </c>
      <c r="S23" s="132">
        <v>45292</v>
      </c>
      <c r="T23" s="132">
        <v>45412</v>
      </c>
      <c r="U23" s="132" t="s">
        <v>282</v>
      </c>
      <c r="V23" s="133">
        <v>55626726</v>
      </c>
      <c r="W23" s="131" t="s">
        <v>289</v>
      </c>
      <c r="X23" s="134"/>
      <c r="Y23" s="128" t="s">
        <v>246</v>
      </c>
      <c r="Z23" s="128" t="s">
        <v>199</v>
      </c>
      <c r="AA23" s="128" t="s">
        <v>199</v>
      </c>
      <c r="AB23" s="128" t="s">
        <v>199</v>
      </c>
      <c r="AC23" s="128" t="s">
        <v>199</v>
      </c>
      <c r="AD23" s="128" t="s">
        <v>209</v>
      </c>
      <c r="AE23" s="128" t="s">
        <v>249</v>
      </c>
      <c r="AF23" s="128" t="s">
        <v>199</v>
      </c>
      <c r="AG23" s="128" t="s">
        <v>199</v>
      </c>
      <c r="AH23" s="128" t="s">
        <v>199</v>
      </c>
      <c r="AI23" s="128" t="s">
        <v>199</v>
      </c>
      <c r="AJ23" s="128" t="s">
        <v>199</v>
      </c>
      <c r="AK23" s="128" t="s">
        <v>199</v>
      </c>
      <c r="AL23" s="128" t="s">
        <v>284</v>
      </c>
    </row>
    <row r="24" spans="2:38" s="136" customFormat="1" ht="213.75" hidden="1" x14ac:dyDescent="0.2">
      <c r="B24" s="128" t="s">
        <v>193</v>
      </c>
      <c r="C24" s="129" t="s">
        <v>194</v>
      </c>
      <c r="D24" s="128" t="s">
        <v>251</v>
      </c>
      <c r="E24" s="141" t="s">
        <v>252</v>
      </c>
      <c r="F24" s="144" t="s">
        <v>270</v>
      </c>
      <c r="G24" s="144"/>
      <c r="H24" s="128" t="s">
        <v>198</v>
      </c>
      <c r="I24" s="128" t="s">
        <v>254</v>
      </c>
      <c r="J24" s="128" t="s">
        <v>199</v>
      </c>
      <c r="K24" s="128" t="s">
        <v>199</v>
      </c>
      <c r="L24" s="128" t="s">
        <v>199</v>
      </c>
      <c r="M24" s="144" t="s">
        <v>290</v>
      </c>
      <c r="N24" s="128" t="s">
        <v>291</v>
      </c>
      <c r="O24" s="128" t="s">
        <v>292</v>
      </c>
      <c r="P24" s="128" t="s">
        <v>293</v>
      </c>
      <c r="Q24" s="128"/>
      <c r="R24" s="128" t="s">
        <v>281</v>
      </c>
      <c r="S24" s="132">
        <v>45292</v>
      </c>
      <c r="T24" s="132">
        <v>45412</v>
      </c>
      <c r="U24" s="132" t="s">
        <v>282</v>
      </c>
      <c r="V24" s="133">
        <v>100635386</v>
      </c>
      <c r="W24" s="131" t="s">
        <v>294</v>
      </c>
      <c r="X24" s="134"/>
      <c r="Y24" s="128" t="s">
        <v>246</v>
      </c>
      <c r="Z24" s="128" t="s">
        <v>199</v>
      </c>
      <c r="AA24" s="128" t="s">
        <v>199</v>
      </c>
      <c r="AB24" s="128" t="s">
        <v>199</v>
      </c>
      <c r="AC24" s="128" t="s">
        <v>199</v>
      </c>
      <c r="AD24" s="128" t="s">
        <v>209</v>
      </c>
      <c r="AE24" s="128" t="s">
        <v>249</v>
      </c>
      <c r="AF24" s="128" t="s">
        <v>199</v>
      </c>
      <c r="AG24" s="128" t="s">
        <v>199</v>
      </c>
      <c r="AH24" s="128" t="s">
        <v>199</v>
      </c>
      <c r="AI24" s="128" t="s">
        <v>199</v>
      </c>
      <c r="AJ24" s="128" t="s">
        <v>199</v>
      </c>
      <c r="AK24" s="128" t="s">
        <v>199</v>
      </c>
      <c r="AL24" s="128" t="s">
        <v>295</v>
      </c>
    </row>
    <row r="25" spans="2:38" s="136" customFormat="1" ht="213.75" hidden="1" x14ac:dyDescent="0.2">
      <c r="B25" s="128" t="s">
        <v>193</v>
      </c>
      <c r="C25" s="129" t="s">
        <v>194</v>
      </c>
      <c r="D25" s="128" t="s">
        <v>251</v>
      </c>
      <c r="E25" s="141" t="s">
        <v>252</v>
      </c>
      <c r="F25" s="144" t="s">
        <v>270</v>
      </c>
      <c r="G25" s="144"/>
      <c r="H25" s="128" t="s">
        <v>198</v>
      </c>
      <c r="I25" s="128" t="s">
        <v>254</v>
      </c>
      <c r="J25" s="128" t="s">
        <v>199</v>
      </c>
      <c r="K25" s="128" t="s">
        <v>199</v>
      </c>
      <c r="L25" s="128" t="s">
        <v>199</v>
      </c>
      <c r="M25" s="141" t="s">
        <v>296</v>
      </c>
      <c r="N25" s="128" t="s">
        <v>297</v>
      </c>
      <c r="O25" s="128" t="s">
        <v>298</v>
      </c>
      <c r="P25" s="128" t="s">
        <v>299</v>
      </c>
      <c r="Q25" s="128"/>
      <c r="R25" s="128" t="s">
        <v>281</v>
      </c>
      <c r="S25" s="132">
        <v>45292</v>
      </c>
      <c r="T25" s="132">
        <v>45412</v>
      </c>
      <c r="U25" s="132" t="s">
        <v>282</v>
      </c>
      <c r="V25" s="133">
        <v>128191578</v>
      </c>
      <c r="W25" s="131" t="s">
        <v>300</v>
      </c>
      <c r="X25" s="134"/>
      <c r="Y25" s="128" t="s">
        <v>246</v>
      </c>
      <c r="Z25" s="128" t="s">
        <v>199</v>
      </c>
      <c r="AA25" s="128" t="s">
        <v>199</v>
      </c>
      <c r="AB25" s="128" t="s">
        <v>199</v>
      </c>
      <c r="AC25" s="128" t="s">
        <v>199</v>
      </c>
      <c r="AD25" s="128" t="s">
        <v>209</v>
      </c>
      <c r="AE25" s="128" t="s">
        <v>249</v>
      </c>
      <c r="AF25" s="128" t="s">
        <v>199</v>
      </c>
      <c r="AG25" s="128" t="s">
        <v>199</v>
      </c>
      <c r="AH25" s="128" t="s">
        <v>199</v>
      </c>
      <c r="AI25" s="128" t="s">
        <v>199</v>
      </c>
      <c r="AJ25" s="128" t="s">
        <v>199</v>
      </c>
      <c r="AK25" s="128" t="s">
        <v>199</v>
      </c>
      <c r="AL25" s="128" t="s">
        <v>284</v>
      </c>
    </row>
    <row r="26" spans="2:38" s="136" customFormat="1" ht="213.75" hidden="1" x14ac:dyDescent="0.2">
      <c r="B26" s="128" t="s">
        <v>193</v>
      </c>
      <c r="C26" s="129" t="s">
        <v>194</v>
      </c>
      <c r="D26" s="128" t="s">
        <v>251</v>
      </c>
      <c r="E26" s="141" t="s">
        <v>252</v>
      </c>
      <c r="F26" s="144" t="s">
        <v>270</v>
      </c>
      <c r="G26" s="144"/>
      <c r="H26" s="128" t="s">
        <v>198</v>
      </c>
      <c r="I26" s="128" t="s">
        <v>254</v>
      </c>
      <c r="J26" s="128" t="s">
        <v>199</v>
      </c>
      <c r="K26" s="128" t="s">
        <v>199</v>
      </c>
      <c r="L26" s="128" t="s">
        <v>199</v>
      </c>
      <c r="M26" s="144" t="s">
        <v>301</v>
      </c>
      <c r="N26" s="128" t="s">
        <v>278</v>
      </c>
      <c r="O26" s="128" t="s">
        <v>302</v>
      </c>
      <c r="P26" s="128" t="s">
        <v>280</v>
      </c>
      <c r="Q26" s="128"/>
      <c r="R26" s="128" t="s">
        <v>281</v>
      </c>
      <c r="S26" s="132">
        <v>45413</v>
      </c>
      <c r="T26" s="146">
        <v>45535</v>
      </c>
      <c r="U26" s="132" t="s">
        <v>282</v>
      </c>
      <c r="V26" s="133">
        <v>186551156</v>
      </c>
      <c r="W26" s="131" t="s">
        <v>303</v>
      </c>
      <c r="X26" s="134"/>
      <c r="Y26" s="128" t="s">
        <v>246</v>
      </c>
      <c r="Z26" s="128" t="s">
        <v>199</v>
      </c>
      <c r="AA26" s="128" t="s">
        <v>199</v>
      </c>
      <c r="AB26" s="128" t="s">
        <v>199</v>
      </c>
      <c r="AC26" s="128" t="s">
        <v>199</v>
      </c>
      <c r="AD26" s="128" t="s">
        <v>209</v>
      </c>
      <c r="AE26" s="128" t="s">
        <v>249</v>
      </c>
      <c r="AF26" s="128" t="s">
        <v>199</v>
      </c>
      <c r="AG26" s="128" t="s">
        <v>199</v>
      </c>
      <c r="AH26" s="128" t="s">
        <v>199</v>
      </c>
      <c r="AI26" s="128" t="s">
        <v>199</v>
      </c>
      <c r="AJ26" s="128" t="s">
        <v>199</v>
      </c>
      <c r="AK26" s="128" t="s">
        <v>199</v>
      </c>
      <c r="AL26" s="128" t="s">
        <v>284</v>
      </c>
    </row>
    <row r="27" spans="2:38" s="136" customFormat="1" ht="213.75" hidden="1" x14ac:dyDescent="0.2">
      <c r="B27" s="128" t="s">
        <v>193</v>
      </c>
      <c r="C27" s="129" t="s">
        <v>194</v>
      </c>
      <c r="D27" s="128" t="s">
        <v>251</v>
      </c>
      <c r="E27" s="141" t="s">
        <v>252</v>
      </c>
      <c r="F27" s="144" t="s">
        <v>270</v>
      </c>
      <c r="G27" s="144"/>
      <c r="H27" s="128" t="s">
        <v>198</v>
      </c>
      <c r="I27" s="128" t="s">
        <v>254</v>
      </c>
      <c r="J27" s="128" t="s">
        <v>199</v>
      </c>
      <c r="K27" s="128" t="s">
        <v>199</v>
      </c>
      <c r="L27" s="128" t="s">
        <v>199</v>
      </c>
      <c r="M27" s="145" t="s">
        <v>304</v>
      </c>
      <c r="N27" s="128" t="s">
        <v>286</v>
      </c>
      <c r="O27" s="128" t="s">
        <v>305</v>
      </c>
      <c r="P27" s="128" t="s">
        <v>288</v>
      </c>
      <c r="Q27" s="128"/>
      <c r="R27" s="128" t="s">
        <v>281</v>
      </c>
      <c r="S27" s="132">
        <v>45413</v>
      </c>
      <c r="T27" s="146">
        <v>45535</v>
      </c>
      <c r="U27" s="132" t="s">
        <v>282</v>
      </c>
      <c r="V27" s="133" t="s">
        <v>199</v>
      </c>
      <c r="W27" s="133" t="s">
        <v>199</v>
      </c>
      <c r="X27" s="134"/>
      <c r="Y27" s="128" t="s">
        <v>246</v>
      </c>
      <c r="Z27" s="128" t="s">
        <v>199</v>
      </c>
      <c r="AA27" s="128" t="s">
        <v>199</v>
      </c>
      <c r="AB27" s="128" t="s">
        <v>199</v>
      </c>
      <c r="AC27" s="128" t="s">
        <v>199</v>
      </c>
      <c r="AD27" s="128" t="s">
        <v>209</v>
      </c>
      <c r="AE27" s="128" t="s">
        <v>199</v>
      </c>
      <c r="AF27" s="128" t="s">
        <v>199</v>
      </c>
      <c r="AG27" s="128" t="s">
        <v>199</v>
      </c>
      <c r="AH27" s="128" t="s">
        <v>199</v>
      </c>
      <c r="AI27" s="128" t="s">
        <v>199</v>
      </c>
      <c r="AJ27" s="128" t="s">
        <v>199</v>
      </c>
      <c r="AK27" s="128" t="s">
        <v>199</v>
      </c>
      <c r="AL27" s="128" t="s">
        <v>284</v>
      </c>
    </row>
    <row r="28" spans="2:38" s="136" customFormat="1" ht="213.75" hidden="1" x14ac:dyDescent="0.2">
      <c r="B28" s="128" t="s">
        <v>193</v>
      </c>
      <c r="C28" s="129" t="s">
        <v>194</v>
      </c>
      <c r="D28" s="128" t="s">
        <v>251</v>
      </c>
      <c r="E28" s="141" t="s">
        <v>252</v>
      </c>
      <c r="F28" s="144" t="s">
        <v>270</v>
      </c>
      <c r="G28" s="144"/>
      <c r="H28" s="128" t="s">
        <v>198</v>
      </c>
      <c r="I28" s="128" t="s">
        <v>254</v>
      </c>
      <c r="J28" s="128" t="s">
        <v>199</v>
      </c>
      <c r="K28" s="128" t="s">
        <v>199</v>
      </c>
      <c r="L28" s="128" t="s">
        <v>199</v>
      </c>
      <c r="M28" s="144" t="s">
        <v>306</v>
      </c>
      <c r="N28" s="128" t="s">
        <v>291</v>
      </c>
      <c r="O28" s="128" t="s">
        <v>307</v>
      </c>
      <c r="P28" s="128" t="s">
        <v>293</v>
      </c>
      <c r="Q28" s="128"/>
      <c r="R28" s="128" t="s">
        <v>281</v>
      </c>
      <c r="S28" s="132">
        <v>45413</v>
      </c>
      <c r="T28" s="146">
        <v>45535</v>
      </c>
      <c r="U28" s="132" t="s">
        <v>282</v>
      </c>
      <c r="V28" s="133">
        <v>90135064</v>
      </c>
      <c r="W28" s="131" t="s">
        <v>308</v>
      </c>
      <c r="X28" s="134"/>
      <c r="Y28" s="128" t="s">
        <v>246</v>
      </c>
      <c r="Z28" s="128" t="s">
        <v>199</v>
      </c>
      <c r="AA28" s="128" t="s">
        <v>199</v>
      </c>
      <c r="AB28" s="128" t="s">
        <v>199</v>
      </c>
      <c r="AC28" s="128" t="s">
        <v>199</v>
      </c>
      <c r="AD28" s="128" t="s">
        <v>209</v>
      </c>
      <c r="AE28" s="128" t="s">
        <v>249</v>
      </c>
      <c r="AF28" s="128" t="s">
        <v>199</v>
      </c>
      <c r="AG28" s="128" t="s">
        <v>199</v>
      </c>
      <c r="AH28" s="128" t="s">
        <v>199</v>
      </c>
      <c r="AI28" s="128" t="s">
        <v>199</v>
      </c>
      <c r="AJ28" s="128" t="s">
        <v>199</v>
      </c>
      <c r="AK28" s="128" t="s">
        <v>199</v>
      </c>
      <c r="AL28" s="128" t="s">
        <v>295</v>
      </c>
    </row>
    <row r="29" spans="2:38" s="136" customFormat="1" ht="213.75" hidden="1" x14ac:dyDescent="0.2">
      <c r="B29" s="128" t="s">
        <v>193</v>
      </c>
      <c r="C29" s="129" t="s">
        <v>194</v>
      </c>
      <c r="D29" s="128" t="s">
        <v>251</v>
      </c>
      <c r="E29" s="141" t="s">
        <v>252</v>
      </c>
      <c r="F29" s="144" t="s">
        <v>270</v>
      </c>
      <c r="G29" s="144"/>
      <c r="H29" s="128" t="s">
        <v>198</v>
      </c>
      <c r="I29" s="128" t="s">
        <v>254</v>
      </c>
      <c r="J29" s="128" t="s">
        <v>199</v>
      </c>
      <c r="K29" s="128" t="s">
        <v>199</v>
      </c>
      <c r="L29" s="128" t="s">
        <v>199</v>
      </c>
      <c r="M29" s="141" t="s">
        <v>309</v>
      </c>
      <c r="N29" s="128" t="s">
        <v>297</v>
      </c>
      <c r="O29" s="128" t="s">
        <v>310</v>
      </c>
      <c r="P29" s="128" t="s">
        <v>299</v>
      </c>
      <c r="Q29" s="128"/>
      <c r="R29" s="128" t="s">
        <v>281</v>
      </c>
      <c r="S29" s="132">
        <v>45413</v>
      </c>
      <c r="T29" s="146">
        <v>45535</v>
      </c>
      <c r="U29" s="132" t="s">
        <v>282</v>
      </c>
      <c r="V29" s="147" t="s">
        <v>311</v>
      </c>
      <c r="W29" s="131" t="s">
        <v>312</v>
      </c>
      <c r="X29" s="134"/>
      <c r="Y29" s="128" t="s">
        <v>246</v>
      </c>
      <c r="Z29" s="128" t="s">
        <v>199</v>
      </c>
      <c r="AA29" s="128" t="s">
        <v>199</v>
      </c>
      <c r="AB29" s="128" t="s">
        <v>199</v>
      </c>
      <c r="AC29" s="128" t="s">
        <v>199</v>
      </c>
      <c r="AD29" s="128" t="s">
        <v>209</v>
      </c>
      <c r="AE29" s="128" t="s">
        <v>249</v>
      </c>
      <c r="AF29" s="128" t="s">
        <v>199</v>
      </c>
      <c r="AG29" s="128" t="s">
        <v>199</v>
      </c>
      <c r="AH29" s="128" t="s">
        <v>199</v>
      </c>
      <c r="AI29" s="128" t="s">
        <v>199</v>
      </c>
      <c r="AJ29" s="128" t="s">
        <v>199</v>
      </c>
      <c r="AK29" s="128" t="s">
        <v>199</v>
      </c>
      <c r="AL29" s="128" t="s">
        <v>284</v>
      </c>
    </row>
    <row r="30" spans="2:38" s="136" customFormat="1" ht="213.75" hidden="1" x14ac:dyDescent="0.2">
      <c r="B30" s="128" t="s">
        <v>193</v>
      </c>
      <c r="C30" s="129" t="s">
        <v>194</v>
      </c>
      <c r="D30" s="128" t="s">
        <v>251</v>
      </c>
      <c r="E30" s="141" t="s">
        <v>252</v>
      </c>
      <c r="F30" s="144" t="s">
        <v>270</v>
      </c>
      <c r="G30" s="144"/>
      <c r="H30" s="128" t="s">
        <v>198</v>
      </c>
      <c r="I30" s="128" t="s">
        <v>254</v>
      </c>
      <c r="J30" s="128" t="s">
        <v>199</v>
      </c>
      <c r="K30" s="128" t="s">
        <v>199</v>
      </c>
      <c r="L30" s="128" t="s">
        <v>199</v>
      </c>
      <c r="M30" s="144" t="s">
        <v>313</v>
      </c>
      <c r="N30" s="128" t="s">
        <v>278</v>
      </c>
      <c r="O30" s="128" t="s">
        <v>314</v>
      </c>
      <c r="P30" s="128" t="s">
        <v>280</v>
      </c>
      <c r="Q30" s="128"/>
      <c r="R30" s="128" t="s">
        <v>281</v>
      </c>
      <c r="S30" s="132">
        <v>45536</v>
      </c>
      <c r="T30" s="146">
        <v>45626</v>
      </c>
      <c r="U30" s="132" t="s">
        <v>282</v>
      </c>
      <c r="V30" s="133" t="s">
        <v>199</v>
      </c>
      <c r="W30" s="128" t="s">
        <v>199</v>
      </c>
      <c r="X30" s="134"/>
      <c r="Y30" s="128" t="s">
        <v>246</v>
      </c>
      <c r="Z30" s="128" t="s">
        <v>199</v>
      </c>
      <c r="AA30" s="128" t="s">
        <v>199</v>
      </c>
      <c r="AB30" s="128" t="s">
        <v>199</v>
      </c>
      <c r="AC30" s="128" t="s">
        <v>199</v>
      </c>
      <c r="AD30" s="128" t="s">
        <v>209</v>
      </c>
      <c r="AE30" s="128" t="s">
        <v>199</v>
      </c>
      <c r="AF30" s="128" t="s">
        <v>199</v>
      </c>
      <c r="AG30" s="128" t="s">
        <v>199</v>
      </c>
      <c r="AH30" s="128" t="s">
        <v>199</v>
      </c>
      <c r="AI30" s="128" t="s">
        <v>199</v>
      </c>
      <c r="AJ30" s="128" t="s">
        <v>199</v>
      </c>
      <c r="AK30" s="128" t="s">
        <v>199</v>
      </c>
      <c r="AL30" s="128" t="s">
        <v>284</v>
      </c>
    </row>
    <row r="31" spans="2:38" s="136" customFormat="1" ht="213.75" hidden="1" x14ac:dyDescent="0.2">
      <c r="B31" s="128" t="s">
        <v>193</v>
      </c>
      <c r="C31" s="129" t="s">
        <v>194</v>
      </c>
      <c r="D31" s="128" t="s">
        <v>251</v>
      </c>
      <c r="E31" s="141" t="s">
        <v>252</v>
      </c>
      <c r="F31" s="144" t="s">
        <v>270</v>
      </c>
      <c r="G31" s="144"/>
      <c r="H31" s="128" t="s">
        <v>198</v>
      </c>
      <c r="I31" s="128" t="s">
        <v>254</v>
      </c>
      <c r="J31" s="128" t="s">
        <v>199</v>
      </c>
      <c r="K31" s="128" t="s">
        <v>199</v>
      </c>
      <c r="L31" s="128" t="s">
        <v>199</v>
      </c>
      <c r="M31" s="145" t="s">
        <v>315</v>
      </c>
      <c r="N31" s="128" t="s">
        <v>286</v>
      </c>
      <c r="O31" s="128" t="s">
        <v>316</v>
      </c>
      <c r="P31" s="128" t="s">
        <v>288</v>
      </c>
      <c r="Q31" s="128"/>
      <c r="R31" s="128" t="s">
        <v>281</v>
      </c>
      <c r="S31" s="132">
        <v>45536</v>
      </c>
      <c r="T31" s="146">
        <v>45626</v>
      </c>
      <c r="U31" s="132" t="s">
        <v>282</v>
      </c>
      <c r="V31" s="133" t="s">
        <v>199</v>
      </c>
      <c r="W31" s="128" t="s">
        <v>199</v>
      </c>
      <c r="X31" s="134"/>
      <c r="Y31" s="128" t="s">
        <v>246</v>
      </c>
      <c r="Z31" s="128" t="s">
        <v>199</v>
      </c>
      <c r="AA31" s="128" t="s">
        <v>199</v>
      </c>
      <c r="AB31" s="128" t="s">
        <v>199</v>
      </c>
      <c r="AC31" s="128" t="s">
        <v>199</v>
      </c>
      <c r="AD31" s="128" t="s">
        <v>209</v>
      </c>
      <c r="AE31" s="128" t="s">
        <v>199</v>
      </c>
      <c r="AF31" s="128" t="s">
        <v>199</v>
      </c>
      <c r="AG31" s="128" t="s">
        <v>199</v>
      </c>
      <c r="AH31" s="128" t="s">
        <v>199</v>
      </c>
      <c r="AI31" s="128" t="s">
        <v>199</v>
      </c>
      <c r="AJ31" s="128" t="s">
        <v>199</v>
      </c>
      <c r="AK31" s="128" t="s">
        <v>199</v>
      </c>
      <c r="AL31" s="128" t="s">
        <v>284</v>
      </c>
    </row>
    <row r="32" spans="2:38" s="136" customFormat="1" ht="213.75" hidden="1" x14ac:dyDescent="0.2">
      <c r="B32" s="128" t="s">
        <v>193</v>
      </c>
      <c r="C32" s="129" t="s">
        <v>194</v>
      </c>
      <c r="D32" s="128" t="s">
        <v>251</v>
      </c>
      <c r="E32" s="141" t="s">
        <v>252</v>
      </c>
      <c r="F32" s="144" t="s">
        <v>270</v>
      </c>
      <c r="G32" s="144"/>
      <c r="H32" s="128" t="s">
        <v>198</v>
      </c>
      <c r="I32" s="128" t="s">
        <v>254</v>
      </c>
      <c r="J32" s="128" t="s">
        <v>199</v>
      </c>
      <c r="K32" s="128" t="s">
        <v>199</v>
      </c>
      <c r="L32" s="128" t="s">
        <v>199</v>
      </c>
      <c r="M32" s="144" t="s">
        <v>317</v>
      </c>
      <c r="N32" s="128" t="s">
        <v>291</v>
      </c>
      <c r="O32" s="128" t="s">
        <v>318</v>
      </c>
      <c r="P32" s="128" t="s">
        <v>293</v>
      </c>
      <c r="Q32" s="128"/>
      <c r="R32" s="128" t="s">
        <v>281</v>
      </c>
      <c r="S32" s="132">
        <v>45536</v>
      </c>
      <c r="T32" s="146">
        <v>45626</v>
      </c>
      <c r="U32" s="132" t="s">
        <v>282</v>
      </c>
      <c r="V32" s="133" t="s">
        <v>199</v>
      </c>
      <c r="W32" s="128" t="s">
        <v>199</v>
      </c>
      <c r="X32" s="134"/>
      <c r="Y32" s="128" t="s">
        <v>246</v>
      </c>
      <c r="Z32" s="128" t="s">
        <v>199</v>
      </c>
      <c r="AA32" s="128" t="s">
        <v>199</v>
      </c>
      <c r="AB32" s="128" t="s">
        <v>199</v>
      </c>
      <c r="AC32" s="128" t="s">
        <v>199</v>
      </c>
      <c r="AD32" s="128" t="s">
        <v>209</v>
      </c>
      <c r="AE32" s="128" t="s">
        <v>199</v>
      </c>
      <c r="AF32" s="128" t="s">
        <v>199</v>
      </c>
      <c r="AG32" s="128" t="s">
        <v>199</v>
      </c>
      <c r="AH32" s="128" t="s">
        <v>199</v>
      </c>
      <c r="AI32" s="128" t="s">
        <v>199</v>
      </c>
      <c r="AJ32" s="128" t="s">
        <v>199</v>
      </c>
      <c r="AK32" s="128" t="s">
        <v>199</v>
      </c>
      <c r="AL32" s="128" t="s">
        <v>295</v>
      </c>
    </row>
    <row r="33" spans="2:38" s="136" customFormat="1" ht="213.75" hidden="1" x14ac:dyDescent="0.2">
      <c r="B33" s="128" t="s">
        <v>193</v>
      </c>
      <c r="C33" s="129" t="s">
        <v>194</v>
      </c>
      <c r="D33" s="128" t="s">
        <v>251</v>
      </c>
      <c r="E33" s="141" t="s">
        <v>252</v>
      </c>
      <c r="F33" s="144" t="s">
        <v>270</v>
      </c>
      <c r="G33" s="144"/>
      <c r="H33" s="128" t="s">
        <v>198</v>
      </c>
      <c r="I33" s="128" t="s">
        <v>254</v>
      </c>
      <c r="J33" s="128" t="s">
        <v>199</v>
      </c>
      <c r="K33" s="128" t="s">
        <v>199</v>
      </c>
      <c r="L33" s="128" t="s">
        <v>199</v>
      </c>
      <c r="M33" s="141" t="s">
        <v>319</v>
      </c>
      <c r="N33" s="128" t="s">
        <v>297</v>
      </c>
      <c r="O33" s="128" t="s">
        <v>320</v>
      </c>
      <c r="P33" s="128" t="s">
        <v>299</v>
      </c>
      <c r="Q33" s="128"/>
      <c r="R33" s="128" t="s">
        <v>281</v>
      </c>
      <c r="S33" s="132">
        <v>45536</v>
      </c>
      <c r="T33" s="146">
        <v>45626</v>
      </c>
      <c r="U33" s="132" t="s">
        <v>282</v>
      </c>
      <c r="V33" s="133">
        <v>5000000</v>
      </c>
      <c r="W33" s="131">
        <v>174</v>
      </c>
      <c r="X33" s="134"/>
      <c r="Y33" s="128" t="s">
        <v>246</v>
      </c>
      <c r="Z33" s="128" t="s">
        <v>199</v>
      </c>
      <c r="AA33" s="128" t="s">
        <v>199</v>
      </c>
      <c r="AB33" s="128" t="s">
        <v>199</v>
      </c>
      <c r="AC33" s="128" t="s">
        <v>199</v>
      </c>
      <c r="AD33" s="128" t="s">
        <v>209</v>
      </c>
      <c r="AE33" s="128" t="s">
        <v>199</v>
      </c>
      <c r="AF33" s="128" t="s">
        <v>199</v>
      </c>
      <c r="AG33" s="128" t="s">
        <v>199</v>
      </c>
      <c r="AH33" s="128" t="s">
        <v>199</v>
      </c>
      <c r="AI33" s="128" t="s">
        <v>199</v>
      </c>
      <c r="AJ33" s="128" t="s">
        <v>199</v>
      </c>
      <c r="AK33" s="128" t="s">
        <v>199</v>
      </c>
      <c r="AL33" s="128" t="s">
        <v>284</v>
      </c>
    </row>
    <row r="34" spans="2:38" s="136" customFormat="1" ht="270.75" hidden="1" x14ac:dyDescent="0.2">
      <c r="B34" s="128" t="s">
        <v>193</v>
      </c>
      <c r="C34" s="129" t="s">
        <v>194</v>
      </c>
      <c r="D34" s="128" t="s">
        <v>251</v>
      </c>
      <c r="E34" s="141" t="s">
        <v>252</v>
      </c>
      <c r="F34" s="142" t="s">
        <v>321</v>
      </c>
      <c r="G34" s="142"/>
      <c r="H34" s="128" t="s">
        <v>198</v>
      </c>
      <c r="I34" s="128" t="s">
        <v>254</v>
      </c>
      <c r="J34" s="128" t="s">
        <v>255</v>
      </c>
      <c r="K34" s="128" t="s">
        <v>199</v>
      </c>
      <c r="L34" s="128" t="s">
        <v>199</v>
      </c>
      <c r="M34" s="142" t="s">
        <v>322</v>
      </c>
      <c r="N34" s="128" t="s">
        <v>323</v>
      </c>
      <c r="O34" s="131" t="s">
        <v>324</v>
      </c>
      <c r="P34" s="128" t="s">
        <v>243</v>
      </c>
      <c r="Q34" s="128" t="s">
        <v>325</v>
      </c>
      <c r="R34" s="131" t="s">
        <v>261</v>
      </c>
      <c r="S34" s="132">
        <v>45293</v>
      </c>
      <c r="T34" s="132">
        <v>45382</v>
      </c>
      <c r="U34" s="143" t="s">
        <v>261</v>
      </c>
      <c r="V34" s="133"/>
      <c r="W34" s="128"/>
      <c r="X34" s="134">
        <v>0.45</v>
      </c>
      <c r="Y34" s="128" t="s">
        <v>207</v>
      </c>
      <c r="Z34" s="128" t="s">
        <v>208</v>
      </c>
      <c r="AA34" s="128" t="s">
        <v>199</v>
      </c>
      <c r="AB34" s="128" t="s">
        <v>199</v>
      </c>
      <c r="AC34" s="128" t="s">
        <v>199</v>
      </c>
      <c r="AD34" s="128" t="s">
        <v>209</v>
      </c>
      <c r="AE34" s="128" t="s">
        <v>199</v>
      </c>
      <c r="AF34" s="128" t="s">
        <v>199</v>
      </c>
      <c r="AG34" s="128" t="s">
        <v>199</v>
      </c>
      <c r="AH34" s="128" t="s">
        <v>199</v>
      </c>
      <c r="AI34" s="128" t="s">
        <v>199</v>
      </c>
      <c r="AJ34" s="128" t="s">
        <v>199</v>
      </c>
      <c r="AK34" s="128" t="s">
        <v>199</v>
      </c>
      <c r="AL34" s="131" t="s">
        <v>262</v>
      </c>
    </row>
    <row r="35" spans="2:38" s="136" customFormat="1" ht="270.75" hidden="1" x14ac:dyDescent="0.2">
      <c r="B35" s="128" t="s">
        <v>193</v>
      </c>
      <c r="C35" s="129" t="s">
        <v>194</v>
      </c>
      <c r="D35" s="128" t="s">
        <v>251</v>
      </c>
      <c r="E35" s="141" t="s">
        <v>252</v>
      </c>
      <c r="F35" s="142" t="s">
        <v>321</v>
      </c>
      <c r="G35" s="142"/>
      <c r="H35" s="128" t="s">
        <v>198</v>
      </c>
      <c r="I35" s="128" t="s">
        <v>254</v>
      </c>
      <c r="J35" s="128" t="s">
        <v>255</v>
      </c>
      <c r="K35" s="128" t="s">
        <v>199</v>
      </c>
      <c r="L35" s="128" t="s">
        <v>199</v>
      </c>
      <c r="M35" s="142" t="s">
        <v>326</v>
      </c>
      <c r="N35" s="128" t="s">
        <v>327</v>
      </c>
      <c r="O35" s="131" t="s">
        <v>328</v>
      </c>
      <c r="P35" s="128" t="s">
        <v>243</v>
      </c>
      <c r="Q35" s="128" t="s">
        <v>329</v>
      </c>
      <c r="R35" s="131" t="s">
        <v>261</v>
      </c>
      <c r="S35" s="132">
        <v>45293</v>
      </c>
      <c r="T35" s="132">
        <v>45412</v>
      </c>
      <c r="U35" s="143" t="s">
        <v>261</v>
      </c>
      <c r="V35" s="133"/>
      <c r="W35" s="128"/>
      <c r="X35" s="134">
        <v>0.1</v>
      </c>
      <c r="Y35" s="128" t="s">
        <v>207</v>
      </c>
      <c r="Z35" s="128" t="s">
        <v>208</v>
      </c>
      <c r="AA35" s="128" t="s">
        <v>199</v>
      </c>
      <c r="AB35" s="128" t="s">
        <v>199</v>
      </c>
      <c r="AC35" s="128" t="s">
        <v>199</v>
      </c>
      <c r="AD35" s="128" t="s">
        <v>209</v>
      </c>
      <c r="AE35" s="128" t="s">
        <v>199</v>
      </c>
      <c r="AF35" s="128" t="s">
        <v>199</v>
      </c>
      <c r="AG35" s="128" t="s">
        <v>199</v>
      </c>
      <c r="AH35" s="128" t="s">
        <v>199</v>
      </c>
      <c r="AI35" s="128" t="s">
        <v>199</v>
      </c>
      <c r="AJ35" s="128" t="s">
        <v>199</v>
      </c>
      <c r="AK35" s="128" t="s">
        <v>199</v>
      </c>
      <c r="AL35" s="131" t="s">
        <v>262</v>
      </c>
    </row>
    <row r="36" spans="2:38" s="136" customFormat="1" ht="270.75" hidden="1" x14ac:dyDescent="0.2">
      <c r="B36" s="128" t="s">
        <v>193</v>
      </c>
      <c r="C36" s="129" t="s">
        <v>194</v>
      </c>
      <c r="D36" s="128" t="s">
        <v>251</v>
      </c>
      <c r="E36" s="141" t="s">
        <v>252</v>
      </c>
      <c r="F36" s="142" t="s">
        <v>321</v>
      </c>
      <c r="G36" s="142"/>
      <c r="H36" s="128" t="s">
        <v>198</v>
      </c>
      <c r="I36" s="128" t="s">
        <v>254</v>
      </c>
      <c r="J36" s="128" t="s">
        <v>255</v>
      </c>
      <c r="K36" s="128" t="s">
        <v>199</v>
      </c>
      <c r="L36" s="128" t="s">
        <v>199</v>
      </c>
      <c r="M36" s="142" t="s">
        <v>330</v>
      </c>
      <c r="N36" s="128" t="s">
        <v>331</v>
      </c>
      <c r="O36" s="131" t="s">
        <v>332</v>
      </c>
      <c r="P36" s="128" t="s">
        <v>218</v>
      </c>
      <c r="Q36" s="128" t="s">
        <v>333</v>
      </c>
      <c r="R36" s="131" t="s">
        <v>220</v>
      </c>
      <c r="S36" s="132">
        <v>45293</v>
      </c>
      <c r="T36" s="132">
        <v>45595</v>
      </c>
      <c r="U36" s="131" t="s">
        <v>72</v>
      </c>
      <c r="V36" s="133"/>
      <c r="W36" s="128"/>
      <c r="X36" s="134"/>
      <c r="Y36" s="128" t="s">
        <v>208</v>
      </c>
      <c r="Z36" s="128" t="s">
        <v>233</v>
      </c>
      <c r="AA36" s="128" t="s">
        <v>234</v>
      </c>
      <c r="AB36" s="128" t="s">
        <v>199</v>
      </c>
      <c r="AC36" s="128" t="s">
        <v>199</v>
      </c>
      <c r="AD36" s="128" t="s">
        <v>209</v>
      </c>
      <c r="AE36" s="128" t="s">
        <v>199</v>
      </c>
      <c r="AF36" s="128" t="s">
        <v>199</v>
      </c>
      <c r="AG36" s="128" t="s">
        <v>199</v>
      </c>
      <c r="AH36" s="128" t="s">
        <v>199</v>
      </c>
      <c r="AI36" s="128" t="s">
        <v>199</v>
      </c>
      <c r="AJ36" s="128" t="s">
        <v>199</v>
      </c>
      <c r="AK36" s="128" t="s">
        <v>199</v>
      </c>
      <c r="AL36" s="131" t="s">
        <v>235</v>
      </c>
    </row>
    <row r="37" spans="2:38" s="136" customFormat="1" ht="270.75" hidden="1" x14ac:dyDescent="0.2">
      <c r="B37" s="128" t="s">
        <v>193</v>
      </c>
      <c r="C37" s="129" t="s">
        <v>194</v>
      </c>
      <c r="D37" s="128" t="s">
        <v>251</v>
      </c>
      <c r="E37" s="141" t="s">
        <v>252</v>
      </c>
      <c r="F37" s="142" t="s">
        <v>321</v>
      </c>
      <c r="G37" s="142"/>
      <c r="H37" s="128" t="s">
        <v>198</v>
      </c>
      <c r="I37" s="128" t="s">
        <v>254</v>
      </c>
      <c r="J37" s="128" t="s">
        <v>255</v>
      </c>
      <c r="K37" s="128" t="s">
        <v>199</v>
      </c>
      <c r="L37" s="128" t="s">
        <v>199</v>
      </c>
      <c r="M37" s="142" t="s">
        <v>335</v>
      </c>
      <c r="N37" s="128" t="s">
        <v>336</v>
      </c>
      <c r="O37" s="131" t="s">
        <v>224</v>
      </c>
      <c r="P37" s="128" t="s">
        <v>243</v>
      </c>
      <c r="Q37" s="128" t="s">
        <v>329</v>
      </c>
      <c r="R37" s="131" t="s">
        <v>261</v>
      </c>
      <c r="S37" s="132">
        <v>45293</v>
      </c>
      <c r="T37" s="132">
        <v>45595</v>
      </c>
      <c r="U37" s="143" t="s">
        <v>261</v>
      </c>
      <c r="V37" s="133"/>
      <c r="W37" s="128"/>
      <c r="X37" s="134">
        <v>0.3</v>
      </c>
      <c r="Y37" s="128" t="s">
        <v>207</v>
      </c>
      <c r="Z37" s="128" t="s">
        <v>208</v>
      </c>
      <c r="AA37" s="128" t="s">
        <v>199</v>
      </c>
      <c r="AB37" s="128" t="s">
        <v>199</v>
      </c>
      <c r="AC37" s="128" t="s">
        <v>199</v>
      </c>
      <c r="AD37" s="128" t="s">
        <v>209</v>
      </c>
      <c r="AE37" s="128" t="s">
        <v>199</v>
      </c>
      <c r="AF37" s="128" t="s">
        <v>199</v>
      </c>
      <c r="AG37" s="128" t="s">
        <v>199</v>
      </c>
      <c r="AH37" s="128" t="s">
        <v>199</v>
      </c>
      <c r="AI37" s="128" t="s">
        <v>199</v>
      </c>
      <c r="AJ37" s="128" t="s">
        <v>199</v>
      </c>
      <c r="AK37" s="128" t="s">
        <v>199</v>
      </c>
      <c r="AL37" s="131" t="s">
        <v>262</v>
      </c>
    </row>
    <row r="38" spans="2:38" s="136" customFormat="1" ht="270.75" hidden="1" x14ac:dyDescent="0.2">
      <c r="B38" s="128" t="s">
        <v>193</v>
      </c>
      <c r="C38" s="129" t="s">
        <v>194</v>
      </c>
      <c r="D38" s="128" t="s">
        <v>251</v>
      </c>
      <c r="E38" s="141" t="s">
        <v>252</v>
      </c>
      <c r="F38" s="142" t="s">
        <v>321</v>
      </c>
      <c r="G38" s="142"/>
      <c r="H38" s="128" t="s">
        <v>198</v>
      </c>
      <c r="I38" s="128" t="s">
        <v>254</v>
      </c>
      <c r="J38" s="128" t="s">
        <v>255</v>
      </c>
      <c r="K38" s="128" t="s">
        <v>199</v>
      </c>
      <c r="L38" s="128" t="s">
        <v>199</v>
      </c>
      <c r="M38" s="142" t="s">
        <v>256</v>
      </c>
      <c r="N38" s="128" t="s">
        <v>337</v>
      </c>
      <c r="O38" s="131" t="s">
        <v>338</v>
      </c>
      <c r="P38" s="128" t="s">
        <v>243</v>
      </c>
      <c r="Q38" s="128" t="s">
        <v>325</v>
      </c>
      <c r="R38" s="131" t="s">
        <v>261</v>
      </c>
      <c r="S38" s="132">
        <v>45293</v>
      </c>
      <c r="T38" s="132">
        <v>45611</v>
      </c>
      <c r="U38" s="143" t="s">
        <v>261</v>
      </c>
      <c r="V38" s="133"/>
      <c r="W38" s="128"/>
      <c r="X38" s="134">
        <v>0.05</v>
      </c>
      <c r="Y38" s="128" t="s">
        <v>207</v>
      </c>
      <c r="Z38" s="128" t="s">
        <v>208</v>
      </c>
      <c r="AA38" s="128" t="s">
        <v>199</v>
      </c>
      <c r="AB38" s="128" t="s">
        <v>199</v>
      </c>
      <c r="AC38" s="128" t="s">
        <v>199</v>
      </c>
      <c r="AD38" s="128" t="s">
        <v>209</v>
      </c>
      <c r="AE38" s="128" t="s">
        <v>199</v>
      </c>
      <c r="AF38" s="128" t="s">
        <v>199</v>
      </c>
      <c r="AG38" s="128" t="s">
        <v>199</v>
      </c>
      <c r="AH38" s="128" t="s">
        <v>199</v>
      </c>
      <c r="AI38" s="128" t="s">
        <v>199</v>
      </c>
      <c r="AJ38" s="128" t="s">
        <v>199</v>
      </c>
      <c r="AK38" s="128" t="s">
        <v>199</v>
      </c>
      <c r="AL38" s="131" t="s">
        <v>262</v>
      </c>
    </row>
    <row r="39" spans="2:38" s="136" customFormat="1" ht="270.75" hidden="1" x14ac:dyDescent="0.2">
      <c r="B39" s="128" t="s">
        <v>193</v>
      </c>
      <c r="C39" s="129" t="s">
        <v>194</v>
      </c>
      <c r="D39" s="128" t="s">
        <v>251</v>
      </c>
      <c r="E39" s="141" t="s">
        <v>252</v>
      </c>
      <c r="F39" s="142" t="s">
        <v>321</v>
      </c>
      <c r="G39" s="142"/>
      <c r="H39" s="128" t="s">
        <v>198</v>
      </c>
      <c r="I39" s="128" t="s">
        <v>254</v>
      </c>
      <c r="J39" s="128" t="s">
        <v>255</v>
      </c>
      <c r="K39" s="128" t="s">
        <v>199</v>
      </c>
      <c r="L39" s="128" t="s">
        <v>199</v>
      </c>
      <c r="M39" s="142" t="s">
        <v>339</v>
      </c>
      <c r="N39" s="128" t="s">
        <v>340</v>
      </c>
      <c r="O39" s="131" t="s">
        <v>341</v>
      </c>
      <c r="P39" s="128" t="s">
        <v>231</v>
      </c>
      <c r="Q39" s="128" t="s">
        <v>232</v>
      </c>
      <c r="R39" s="131" t="s">
        <v>220</v>
      </c>
      <c r="S39" s="132">
        <v>45612</v>
      </c>
      <c r="T39" s="132">
        <v>45641</v>
      </c>
      <c r="U39" s="131" t="s">
        <v>72</v>
      </c>
      <c r="V39" s="133"/>
      <c r="W39" s="128"/>
      <c r="X39" s="134"/>
      <c r="Y39" s="128" t="s">
        <v>208</v>
      </c>
      <c r="Z39" s="128" t="s">
        <v>233</v>
      </c>
      <c r="AA39" s="128" t="s">
        <v>234</v>
      </c>
      <c r="AB39" s="128" t="s">
        <v>199</v>
      </c>
      <c r="AC39" s="128" t="s">
        <v>199</v>
      </c>
      <c r="AD39" s="128" t="s">
        <v>209</v>
      </c>
      <c r="AE39" s="128" t="s">
        <v>199</v>
      </c>
      <c r="AF39" s="128" t="s">
        <v>199</v>
      </c>
      <c r="AG39" s="128" t="s">
        <v>199</v>
      </c>
      <c r="AH39" s="128" t="s">
        <v>199</v>
      </c>
      <c r="AI39" s="128" t="s">
        <v>199</v>
      </c>
      <c r="AJ39" s="128" t="s">
        <v>199</v>
      </c>
      <c r="AK39" s="128" t="s">
        <v>199</v>
      </c>
      <c r="AL39" s="131" t="s">
        <v>235</v>
      </c>
    </row>
    <row r="40" spans="2:38" s="136" customFormat="1" ht="270.75" hidden="1" x14ac:dyDescent="0.2">
      <c r="B40" s="128" t="s">
        <v>193</v>
      </c>
      <c r="C40" s="129" t="s">
        <v>194</v>
      </c>
      <c r="D40" s="128" t="s">
        <v>251</v>
      </c>
      <c r="E40" s="141" t="s">
        <v>252</v>
      </c>
      <c r="F40" s="142" t="s">
        <v>321</v>
      </c>
      <c r="G40" s="142"/>
      <c r="H40" s="128" t="s">
        <v>198</v>
      </c>
      <c r="I40" s="128" t="s">
        <v>254</v>
      </c>
      <c r="J40" s="128" t="s">
        <v>255</v>
      </c>
      <c r="K40" s="128" t="s">
        <v>199</v>
      </c>
      <c r="L40" s="128" t="s">
        <v>199</v>
      </c>
      <c r="M40" s="142" t="s">
        <v>342</v>
      </c>
      <c r="N40" s="128" t="s">
        <v>342</v>
      </c>
      <c r="O40" s="131" t="s">
        <v>343</v>
      </c>
      <c r="P40" s="128" t="s">
        <v>243</v>
      </c>
      <c r="Q40" s="128" t="s">
        <v>344</v>
      </c>
      <c r="R40" s="131" t="s">
        <v>261</v>
      </c>
      <c r="S40" s="132">
        <v>45293</v>
      </c>
      <c r="T40" s="132">
        <v>45625</v>
      </c>
      <c r="U40" s="143" t="s">
        <v>261</v>
      </c>
      <c r="V40" s="133"/>
      <c r="W40" s="128"/>
      <c r="X40" s="134">
        <v>0.1</v>
      </c>
      <c r="Y40" s="128" t="s">
        <v>207</v>
      </c>
      <c r="Z40" s="128" t="s">
        <v>208</v>
      </c>
      <c r="AA40" s="128" t="s">
        <v>199</v>
      </c>
      <c r="AB40" s="128" t="s">
        <v>199</v>
      </c>
      <c r="AC40" s="128" t="s">
        <v>199</v>
      </c>
      <c r="AD40" s="128" t="s">
        <v>209</v>
      </c>
      <c r="AE40" s="128" t="s">
        <v>199</v>
      </c>
      <c r="AF40" s="128" t="s">
        <v>199</v>
      </c>
      <c r="AG40" s="128" t="s">
        <v>199</v>
      </c>
      <c r="AH40" s="128" t="s">
        <v>199</v>
      </c>
      <c r="AI40" s="128" t="s">
        <v>199</v>
      </c>
      <c r="AJ40" s="128" t="s">
        <v>199</v>
      </c>
      <c r="AK40" s="128" t="s">
        <v>199</v>
      </c>
      <c r="AL40" s="131" t="s">
        <v>262</v>
      </c>
    </row>
    <row r="41" spans="2:38" s="136" customFormat="1" ht="270.75" hidden="1" x14ac:dyDescent="0.2">
      <c r="B41" s="128" t="s">
        <v>193</v>
      </c>
      <c r="C41" s="129" t="s">
        <v>194</v>
      </c>
      <c r="D41" s="128" t="s">
        <v>251</v>
      </c>
      <c r="E41" s="141" t="s">
        <v>252</v>
      </c>
      <c r="F41" s="142" t="s">
        <v>345</v>
      </c>
      <c r="G41" s="142"/>
      <c r="H41" s="128" t="s">
        <v>198</v>
      </c>
      <c r="I41" s="128" t="s">
        <v>254</v>
      </c>
      <c r="J41" s="128" t="s">
        <v>255</v>
      </c>
      <c r="K41" s="128" t="s">
        <v>199</v>
      </c>
      <c r="L41" s="128" t="s">
        <v>199</v>
      </c>
      <c r="M41" s="142" t="s">
        <v>346</v>
      </c>
      <c r="N41" s="128" t="s">
        <v>347</v>
      </c>
      <c r="O41" s="131" t="s">
        <v>348</v>
      </c>
      <c r="P41" s="148" t="s">
        <v>349</v>
      </c>
      <c r="Q41" s="148" t="s">
        <v>350</v>
      </c>
      <c r="R41" s="148" t="s">
        <v>351</v>
      </c>
      <c r="S41" s="132">
        <v>45306</v>
      </c>
      <c r="T41" s="132">
        <v>45321</v>
      </c>
      <c r="U41" s="146" t="s">
        <v>50</v>
      </c>
      <c r="V41" s="149" t="s">
        <v>206</v>
      </c>
      <c r="W41" s="149" t="s">
        <v>206</v>
      </c>
      <c r="X41" s="134">
        <v>0.05</v>
      </c>
      <c r="Y41" s="128" t="s">
        <v>207</v>
      </c>
      <c r="Z41" s="128" t="s">
        <v>208</v>
      </c>
      <c r="AA41" s="128" t="s">
        <v>199</v>
      </c>
      <c r="AB41" s="128" t="s">
        <v>199</v>
      </c>
      <c r="AC41" s="128" t="s">
        <v>199</v>
      </c>
      <c r="AD41" s="128" t="s">
        <v>209</v>
      </c>
      <c r="AE41" s="128" t="s">
        <v>199</v>
      </c>
      <c r="AF41" s="128" t="s">
        <v>199</v>
      </c>
      <c r="AG41" s="128" t="s">
        <v>199</v>
      </c>
      <c r="AH41" s="128" t="s">
        <v>199</v>
      </c>
      <c r="AI41" s="128" t="s">
        <v>199</v>
      </c>
      <c r="AJ41" s="128" t="s">
        <v>199</v>
      </c>
      <c r="AK41" s="128" t="s">
        <v>199</v>
      </c>
      <c r="AL41" s="131" t="s">
        <v>262</v>
      </c>
    </row>
    <row r="42" spans="2:38" s="136" customFormat="1" ht="270.75" hidden="1" x14ac:dyDescent="0.2">
      <c r="B42" s="128" t="s">
        <v>193</v>
      </c>
      <c r="C42" s="129" t="s">
        <v>194</v>
      </c>
      <c r="D42" s="128" t="s">
        <v>251</v>
      </c>
      <c r="E42" s="141" t="s">
        <v>252</v>
      </c>
      <c r="F42" s="142" t="s">
        <v>345</v>
      </c>
      <c r="G42" s="142"/>
      <c r="H42" s="128" t="s">
        <v>198</v>
      </c>
      <c r="I42" s="128" t="s">
        <v>254</v>
      </c>
      <c r="J42" s="128" t="s">
        <v>255</v>
      </c>
      <c r="K42" s="128" t="s">
        <v>199</v>
      </c>
      <c r="L42" s="128" t="s">
        <v>199</v>
      </c>
      <c r="M42" s="142" t="s">
        <v>352</v>
      </c>
      <c r="N42" s="148" t="s">
        <v>353</v>
      </c>
      <c r="O42" s="131" t="s">
        <v>354</v>
      </c>
      <c r="P42" s="148" t="s">
        <v>349</v>
      </c>
      <c r="Q42" s="148" t="s">
        <v>350</v>
      </c>
      <c r="R42" s="148" t="s">
        <v>351</v>
      </c>
      <c r="S42" s="132">
        <v>45350</v>
      </c>
      <c r="T42" s="132">
        <v>45626</v>
      </c>
      <c r="U42" s="146" t="s">
        <v>355</v>
      </c>
      <c r="V42" s="149" t="s">
        <v>206</v>
      </c>
      <c r="W42" s="149" t="s">
        <v>206</v>
      </c>
      <c r="X42" s="134">
        <v>0.3</v>
      </c>
      <c r="Y42" s="128" t="s">
        <v>208</v>
      </c>
      <c r="Z42" s="128" t="s">
        <v>356</v>
      </c>
      <c r="AA42" s="128" t="s">
        <v>357</v>
      </c>
      <c r="AB42" s="128" t="s">
        <v>199</v>
      </c>
      <c r="AC42" s="128" t="s">
        <v>199</v>
      </c>
      <c r="AD42" s="128" t="s">
        <v>358</v>
      </c>
      <c r="AE42" s="128" t="s">
        <v>359</v>
      </c>
      <c r="AF42" s="128" t="s">
        <v>199</v>
      </c>
      <c r="AG42" s="128" t="s">
        <v>199</v>
      </c>
      <c r="AH42" s="128" t="s">
        <v>199</v>
      </c>
      <c r="AI42" s="128" t="s">
        <v>199</v>
      </c>
      <c r="AJ42" s="128" t="s">
        <v>199</v>
      </c>
      <c r="AK42" s="128" t="s">
        <v>199</v>
      </c>
      <c r="AL42" s="131" t="s">
        <v>262</v>
      </c>
    </row>
    <row r="43" spans="2:38" s="136" customFormat="1" ht="270.75" hidden="1" x14ac:dyDescent="0.2">
      <c r="B43" s="128" t="s">
        <v>193</v>
      </c>
      <c r="C43" s="129" t="s">
        <v>194</v>
      </c>
      <c r="D43" s="128" t="s">
        <v>251</v>
      </c>
      <c r="E43" s="141" t="s">
        <v>252</v>
      </c>
      <c r="F43" s="142" t="s">
        <v>345</v>
      </c>
      <c r="G43" s="142"/>
      <c r="H43" s="128" t="s">
        <v>198</v>
      </c>
      <c r="I43" s="128" t="s">
        <v>254</v>
      </c>
      <c r="J43" s="128" t="s">
        <v>255</v>
      </c>
      <c r="K43" s="128" t="s">
        <v>199</v>
      </c>
      <c r="L43" s="128" t="s">
        <v>199</v>
      </c>
      <c r="M43" s="142" t="s">
        <v>360</v>
      </c>
      <c r="N43" s="128" t="s">
        <v>361</v>
      </c>
      <c r="O43" s="131" t="s">
        <v>362</v>
      </c>
      <c r="P43" s="128" t="s">
        <v>218</v>
      </c>
      <c r="Q43" s="128" t="s">
        <v>333</v>
      </c>
      <c r="R43" s="131" t="s">
        <v>220</v>
      </c>
      <c r="S43" s="132">
        <v>45350</v>
      </c>
      <c r="T43" s="132">
        <v>45595</v>
      </c>
      <c r="U43" s="131" t="s">
        <v>84</v>
      </c>
      <c r="V43" s="149"/>
      <c r="W43" s="149"/>
      <c r="X43" s="134"/>
      <c r="Y43" s="128" t="s">
        <v>208</v>
      </c>
      <c r="Z43" s="128" t="s">
        <v>233</v>
      </c>
      <c r="AA43" s="128" t="s">
        <v>234</v>
      </c>
      <c r="AB43" s="128" t="s">
        <v>199</v>
      </c>
      <c r="AC43" s="128" t="s">
        <v>199</v>
      </c>
      <c r="AD43" s="128" t="s">
        <v>209</v>
      </c>
      <c r="AE43" s="128" t="s">
        <v>199</v>
      </c>
      <c r="AF43" s="128" t="s">
        <v>199</v>
      </c>
      <c r="AG43" s="128" t="s">
        <v>199</v>
      </c>
      <c r="AH43" s="128" t="s">
        <v>199</v>
      </c>
      <c r="AI43" s="128" t="s">
        <v>199</v>
      </c>
      <c r="AJ43" s="128" t="s">
        <v>199</v>
      </c>
      <c r="AK43" s="128" t="s">
        <v>199</v>
      </c>
      <c r="AL43" s="131" t="s">
        <v>235</v>
      </c>
    </row>
    <row r="44" spans="2:38" s="136" customFormat="1" ht="270.75" hidden="1" x14ac:dyDescent="0.2">
      <c r="B44" s="128" t="s">
        <v>193</v>
      </c>
      <c r="C44" s="129" t="s">
        <v>194</v>
      </c>
      <c r="D44" s="128" t="s">
        <v>251</v>
      </c>
      <c r="E44" s="141" t="s">
        <v>252</v>
      </c>
      <c r="F44" s="142" t="s">
        <v>345</v>
      </c>
      <c r="G44" s="142"/>
      <c r="H44" s="128" t="s">
        <v>198</v>
      </c>
      <c r="I44" s="128" t="s">
        <v>254</v>
      </c>
      <c r="J44" s="128" t="s">
        <v>255</v>
      </c>
      <c r="K44" s="128" t="s">
        <v>199</v>
      </c>
      <c r="L44" s="128" t="s">
        <v>199</v>
      </c>
      <c r="M44" s="142" t="s">
        <v>363</v>
      </c>
      <c r="N44" s="148" t="s">
        <v>364</v>
      </c>
      <c r="O44" s="131" t="s">
        <v>365</v>
      </c>
      <c r="P44" s="148" t="s">
        <v>349</v>
      </c>
      <c r="Q44" s="148" t="s">
        <v>350</v>
      </c>
      <c r="R44" s="148" t="s">
        <v>351</v>
      </c>
      <c r="S44" s="132">
        <v>45350</v>
      </c>
      <c r="T44" s="132">
        <v>45626</v>
      </c>
      <c r="U44" s="146" t="s">
        <v>355</v>
      </c>
      <c r="V44" s="149" t="s">
        <v>206</v>
      </c>
      <c r="W44" s="149" t="s">
        <v>206</v>
      </c>
      <c r="X44" s="134">
        <v>0.5</v>
      </c>
      <c r="Y44" s="128" t="s">
        <v>208</v>
      </c>
      <c r="Z44" s="128" t="s">
        <v>356</v>
      </c>
      <c r="AA44" s="128" t="s">
        <v>357</v>
      </c>
      <c r="AB44" s="128" t="s">
        <v>199</v>
      </c>
      <c r="AC44" s="128" t="s">
        <v>199</v>
      </c>
      <c r="AD44" s="128" t="s">
        <v>358</v>
      </c>
      <c r="AE44" s="128" t="s">
        <v>359</v>
      </c>
      <c r="AF44" s="128" t="s">
        <v>366</v>
      </c>
      <c r="AG44" s="128" t="s">
        <v>199</v>
      </c>
      <c r="AH44" s="128" t="s">
        <v>199</v>
      </c>
      <c r="AI44" s="128" t="s">
        <v>199</v>
      </c>
      <c r="AJ44" s="128" t="s">
        <v>367</v>
      </c>
      <c r="AK44" s="128" t="s">
        <v>368</v>
      </c>
      <c r="AL44" s="131" t="s">
        <v>262</v>
      </c>
    </row>
    <row r="45" spans="2:38" s="136" customFormat="1" ht="270.75" hidden="1" x14ac:dyDescent="0.2">
      <c r="B45" s="128" t="s">
        <v>193</v>
      </c>
      <c r="C45" s="129" t="s">
        <v>194</v>
      </c>
      <c r="D45" s="128" t="s">
        <v>251</v>
      </c>
      <c r="E45" s="141" t="s">
        <v>252</v>
      </c>
      <c r="F45" s="142" t="s">
        <v>345</v>
      </c>
      <c r="G45" s="142"/>
      <c r="H45" s="128" t="s">
        <v>198</v>
      </c>
      <c r="I45" s="128" t="s">
        <v>254</v>
      </c>
      <c r="J45" s="128" t="s">
        <v>255</v>
      </c>
      <c r="K45" s="128" t="s">
        <v>199</v>
      </c>
      <c r="L45" s="128" t="s">
        <v>199</v>
      </c>
      <c r="M45" s="142" t="s">
        <v>369</v>
      </c>
      <c r="N45" s="128" t="s">
        <v>370</v>
      </c>
      <c r="O45" s="131" t="s">
        <v>371</v>
      </c>
      <c r="P45" s="128" t="s">
        <v>231</v>
      </c>
      <c r="Q45" s="128" t="s">
        <v>232</v>
      </c>
      <c r="R45" s="131" t="s">
        <v>220</v>
      </c>
      <c r="S45" s="132">
        <v>45627</v>
      </c>
      <c r="T45" s="132">
        <v>45641</v>
      </c>
      <c r="U45" s="131" t="s">
        <v>84</v>
      </c>
      <c r="V45" s="149"/>
      <c r="W45" s="149"/>
      <c r="X45" s="134"/>
      <c r="Y45" s="128" t="s">
        <v>208</v>
      </c>
      <c r="Z45" s="128" t="s">
        <v>233</v>
      </c>
      <c r="AA45" s="128" t="s">
        <v>234</v>
      </c>
      <c r="AB45" s="128" t="s">
        <v>199</v>
      </c>
      <c r="AC45" s="128" t="s">
        <v>199</v>
      </c>
      <c r="AD45" s="128" t="s">
        <v>209</v>
      </c>
      <c r="AE45" s="128" t="s">
        <v>199</v>
      </c>
      <c r="AF45" s="128" t="s">
        <v>199</v>
      </c>
      <c r="AG45" s="128" t="s">
        <v>199</v>
      </c>
      <c r="AH45" s="128" t="s">
        <v>199</v>
      </c>
      <c r="AI45" s="128" t="s">
        <v>199</v>
      </c>
      <c r="AJ45" s="128" t="s">
        <v>199</v>
      </c>
      <c r="AK45" s="128" t="s">
        <v>199</v>
      </c>
      <c r="AL45" s="131" t="s">
        <v>235</v>
      </c>
    </row>
    <row r="46" spans="2:38" s="136" customFormat="1" ht="270.75" hidden="1" x14ac:dyDescent="0.2">
      <c r="B46" s="128" t="s">
        <v>193</v>
      </c>
      <c r="C46" s="129" t="s">
        <v>194</v>
      </c>
      <c r="D46" s="128" t="s">
        <v>251</v>
      </c>
      <c r="E46" s="141" t="s">
        <v>252</v>
      </c>
      <c r="F46" s="142" t="s">
        <v>345</v>
      </c>
      <c r="G46" s="142"/>
      <c r="H46" s="128" t="s">
        <v>198</v>
      </c>
      <c r="I46" s="128" t="s">
        <v>254</v>
      </c>
      <c r="J46" s="128" t="s">
        <v>255</v>
      </c>
      <c r="K46" s="128" t="s">
        <v>199</v>
      </c>
      <c r="L46" s="128" t="s">
        <v>199</v>
      </c>
      <c r="M46" s="142" t="s">
        <v>372</v>
      </c>
      <c r="N46" s="148" t="s">
        <v>373</v>
      </c>
      <c r="O46" s="131" t="s">
        <v>374</v>
      </c>
      <c r="P46" s="148" t="s">
        <v>349</v>
      </c>
      <c r="Q46" s="148" t="s">
        <v>350</v>
      </c>
      <c r="R46" s="148" t="s">
        <v>351</v>
      </c>
      <c r="S46" s="132">
        <v>45350</v>
      </c>
      <c r="T46" s="132">
        <v>45626</v>
      </c>
      <c r="U46" s="146" t="s">
        <v>375</v>
      </c>
      <c r="V46" s="149" t="s">
        <v>206</v>
      </c>
      <c r="W46" s="149" t="s">
        <v>206</v>
      </c>
      <c r="X46" s="134">
        <v>0.15</v>
      </c>
      <c r="Y46" s="128" t="s">
        <v>208</v>
      </c>
      <c r="Z46" s="128" t="s">
        <v>356</v>
      </c>
      <c r="AA46" s="128" t="s">
        <v>357</v>
      </c>
      <c r="AB46" s="128" t="s">
        <v>376</v>
      </c>
      <c r="AC46" s="128" t="s">
        <v>199</v>
      </c>
      <c r="AD46" s="128" t="s">
        <v>358</v>
      </c>
      <c r="AE46" s="128" t="s">
        <v>359</v>
      </c>
      <c r="AF46" s="128" t="s">
        <v>366</v>
      </c>
      <c r="AG46" s="128" t="s">
        <v>199</v>
      </c>
      <c r="AH46" s="128" t="s">
        <v>199</v>
      </c>
      <c r="AI46" s="128" t="s">
        <v>199</v>
      </c>
      <c r="AJ46" s="128" t="s">
        <v>367</v>
      </c>
      <c r="AK46" s="128" t="s">
        <v>368</v>
      </c>
      <c r="AL46" s="131" t="s">
        <v>262</v>
      </c>
    </row>
    <row r="47" spans="2:38" s="136" customFormat="1" ht="213.75" hidden="1" x14ac:dyDescent="0.2">
      <c r="B47" s="128" t="s">
        <v>193</v>
      </c>
      <c r="C47" s="129" t="s">
        <v>194</v>
      </c>
      <c r="D47" s="128" t="s">
        <v>377</v>
      </c>
      <c r="E47" s="138" t="s">
        <v>378</v>
      </c>
      <c r="F47" s="139" t="s">
        <v>379</v>
      </c>
      <c r="G47" s="139"/>
      <c r="H47" s="128" t="s">
        <v>198</v>
      </c>
      <c r="I47" s="128" t="s">
        <v>380</v>
      </c>
      <c r="J47" s="128" t="s">
        <v>381</v>
      </c>
      <c r="K47" s="128" t="s">
        <v>239</v>
      </c>
      <c r="L47" s="128" t="s">
        <v>199</v>
      </c>
      <c r="M47" s="139" t="s">
        <v>382</v>
      </c>
      <c r="N47" s="128" t="s">
        <v>383</v>
      </c>
      <c r="O47" s="131" t="s">
        <v>384</v>
      </c>
      <c r="P47" s="128" t="s">
        <v>385</v>
      </c>
      <c r="Q47" s="128" t="s">
        <v>199</v>
      </c>
      <c r="R47" s="131" t="s">
        <v>72</v>
      </c>
      <c r="S47" s="132">
        <v>45292</v>
      </c>
      <c r="T47" s="132">
        <v>45641</v>
      </c>
      <c r="U47" s="143" t="s">
        <v>199</v>
      </c>
      <c r="V47" s="133"/>
      <c r="W47" s="128"/>
      <c r="X47" s="134">
        <v>1</v>
      </c>
      <c r="Y47" s="128" t="s">
        <v>246</v>
      </c>
      <c r="Z47" s="128" t="s">
        <v>199</v>
      </c>
      <c r="AA47" s="128" t="s">
        <v>199</v>
      </c>
      <c r="AB47" s="128" t="s">
        <v>199</v>
      </c>
      <c r="AC47" s="128" t="s">
        <v>199</v>
      </c>
      <c r="AD47" s="128" t="s">
        <v>209</v>
      </c>
      <c r="AE47" s="128" t="s">
        <v>199</v>
      </c>
      <c r="AF47" s="128" t="s">
        <v>199</v>
      </c>
      <c r="AG47" s="128" t="s">
        <v>199</v>
      </c>
      <c r="AH47" s="128" t="s">
        <v>199</v>
      </c>
      <c r="AI47" s="128" t="s">
        <v>199</v>
      </c>
      <c r="AJ47" s="128" t="s">
        <v>199</v>
      </c>
      <c r="AK47" s="128" t="s">
        <v>199</v>
      </c>
      <c r="AL47" s="131" t="s">
        <v>262</v>
      </c>
    </row>
    <row r="48" spans="2:38" s="136" customFormat="1" ht="213.75" hidden="1" x14ac:dyDescent="0.2">
      <c r="B48" s="128" t="s">
        <v>193</v>
      </c>
      <c r="C48" s="129" t="s">
        <v>194</v>
      </c>
      <c r="D48" s="128" t="s">
        <v>377</v>
      </c>
      <c r="E48" s="141" t="s">
        <v>378</v>
      </c>
      <c r="F48" s="141" t="s">
        <v>386</v>
      </c>
      <c r="G48" s="141"/>
      <c r="H48" s="128" t="s">
        <v>198</v>
      </c>
      <c r="I48" s="128" t="s">
        <v>380</v>
      </c>
      <c r="J48" s="128" t="s">
        <v>381</v>
      </c>
      <c r="K48" s="128" t="s">
        <v>239</v>
      </c>
      <c r="L48" s="128"/>
      <c r="M48" s="141" t="s">
        <v>387</v>
      </c>
      <c r="N48" s="128" t="s">
        <v>388</v>
      </c>
      <c r="O48" s="131" t="s">
        <v>389</v>
      </c>
      <c r="P48" s="128" t="s">
        <v>385</v>
      </c>
      <c r="Q48" s="128" t="s">
        <v>199</v>
      </c>
      <c r="R48" s="131" t="s">
        <v>72</v>
      </c>
      <c r="S48" s="132">
        <v>45292</v>
      </c>
      <c r="T48" s="132">
        <v>45641</v>
      </c>
      <c r="U48" s="143" t="s">
        <v>199</v>
      </c>
      <c r="V48" s="133"/>
      <c r="W48" s="128"/>
      <c r="X48" s="128">
        <v>100</v>
      </c>
      <c r="Y48" s="128" t="s">
        <v>246</v>
      </c>
      <c r="Z48" s="128" t="s">
        <v>199</v>
      </c>
      <c r="AA48" s="128" t="s">
        <v>199</v>
      </c>
      <c r="AB48" s="128" t="s">
        <v>199</v>
      </c>
      <c r="AC48" s="128" t="s">
        <v>199</v>
      </c>
      <c r="AD48" s="128" t="s">
        <v>209</v>
      </c>
      <c r="AE48" s="128" t="s">
        <v>199</v>
      </c>
      <c r="AF48" s="128" t="s">
        <v>199</v>
      </c>
      <c r="AG48" s="128" t="s">
        <v>199</v>
      </c>
      <c r="AH48" s="128" t="s">
        <v>199</v>
      </c>
      <c r="AI48" s="128" t="s">
        <v>199</v>
      </c>
      <c r="AJ48" s="128" t="s">
        <v>199</v>
      </c>
      <c r="AK48" s="128" t="s">
        <v>199</v>
      </c>
      <c r="AL48" s="131" t="s">
        <v>262</v>
      </c>
    </row>
    <row r="49" spans="2:38" s="136" customFormat="1" ht="270.75" hidden="1" x14ac:dyDescent="0.2">
      <c r="B49" s="150" t="s">
        <v>193</v>
      </c>
      <c r="C49" s="129" t="s">
        <v>194</v>
      </c>
      <c r="D49" s="148" t="s">
        <v>390</v>
      </c>
      <c r="E49" s="151" t="s">
        <v>391</v>
      </c>
      <c r="F49" s="148" t="s">
        <v>392</v>
      </c>
      <c r="G49" s="148"/>
      <c r="H49" s="148" t="s">
        <v>393</v>
      </c>
      <c r="I49" s="148" t="s">
        <v>394</v>
      </c>
      <c r="J49" s="148" t="s">
        <v>255</v>
      </c>
      <c r="K49" s="148" t="s">
        <v>199</v>
      </c>
      <c r="L49" s="148" t="s">
        <v>199</v>
      </c>
      <c r="M49" s="128" t="s">
        <v>395</v>
      </c>
      <c r="N49" s="128" t="s">
        <v>396</v>
      </c>
      <c r="O49" s="131" t="s">
        <v>397</v>
      </c>
      <c r="P49" s="148" t="s">
        <v>398</v>
      </c>
      <c r="Q49" s="148" t="s">
        <v>399</v>
      </c>
      <c r="R49" s="148" t="s">
        <v>84</v>
      </c>
      <c r="S49" s="146">
        <v>45293</v>
      </c>
      <c r="T49" s="146">
        <v>45626</v>
      </c>
      <c r="U49" s="148" t="s">
        <v>400</v>
      </c>
      <c r="V49" s="148" t="s">
        <v>206</v>
      </c>
      <c r="W49" s="133" t="s">
        <v>206</v>
      </c>
      <c r="X49" s="134">
        <v>0.5</v>
      </c>
      <c r="Y49" s="148" t="s">
        <v>401</v>
      </c>
      <c r="Z49" s="148" t="s">
        <v>402</v>
      </c>
      <c r="AA49" s="148" t="s">
        <v>403</v>
      </c>
      <c r="AB49" s="148" t="s">
        <v>208</v>
      </c>
      <c r="AC49" s="148" t="s">
        <v>199</v>
      </c>
      <c r="AD49" s="148" t="s">
        <v>366</v>
      </c>
      <c r="AE49" s="148" t="s">
        <v>199</v>
      </c>
      <c r="AF49" s="148" t="s">
        <v>199</v>
      </c>
      <c r="AG49" s="148" t="s">
        <v>199</v>
      </c>
      <c r="AH49" s="148" t="s">
        <v>199</v>
      </c>
      <c r="AI49" s="148" t="s">
        <v>199</v>
      </c>
      <c r="AJ49" s="148" t="s">
        <v>404</v>
      </c>
      <c r="AK49" s="148" t="s">
        <v>405</v>
      </c>
      <c r="AL49" s="148" t="s">
        <v>406</v>
      </c>
    </row>
    <row r="50" spans="2:38" s="136" customFormat="1" ht="270.75" hidden="1" x14ac:dyDescent="0.2">
      <c r="B50" s="150" t="s">
        <v>193</v>
      </c>
      <c r="C50" s="129" t="s">
        <v>194</v>
      </c>
      <c r="D50" s="148" t="s">
        <v>390</v>
      </c>
      <c r="E50" s="151" t="s">
        <v>391</v>
      </c>
      <c r="F50" s="152" t="s">
        <v>392</v>
      </c>
      <c r="G50" s="152"/>
      <c r="H50" s="148" t="s">
        <v>393</v>
      </c>
      <c r="I50" s="148" t="s">
        <v>394</v>
      </c>
      <c r="J50" s="148" t="s">
        <v>255</v>
      </c>
      <c r="K50" s="148" t="s">
        <v>199</v>
      </c>
      <c r="L50" s="148" t="s">
        <v>199</v>
      </c>
      <c r="M50" s="130" t="s">
        <v>407</v>
      </c>
      <c r="N50" s="128" t="s">
        <v>408</v>
      </c>
      <c r="O50" s="131" t="s">
        <v>409</v>
      </c>
      <c r="P50" s="148" t="s">
        <v>398</v>
      </c>
      <c r="Q50" s="148" t="s">
        <v>399</v>
      </c>
      <c r="R50" s="148" t="s">
        <v>84</v>
      </c>
      <c r="S50" s="146">
        <v>45293</v>
      </c>
      <c r="T50" s="146">
        <v>45626</v>
      </c>
      <c r="U50" s="148" t="s">
        <v>400</v>
      </c>
      <c r="V50" s="148" t="s">
        <v>206</v>
      </c>
      <c r="W50" s="133" t="s">
        <v>206</v>
      </c>
      <c r="X50" s="134">
        <v>0.3</v>
      </c>
      <c r="Y50" s="148" t="s">
        <v>401</v>
      </c>
      <c r="Z50" s="148" t="s">
        <v>402</v>
      </c>
      <c r="AA50" s="148" t="s">
        <v>403</v>
      </c>
      <c r="AB50" s="148" t="s">
        <v>208</v>
      </c>
      <c r="AC50" s="148" t="s">
        <v>199</v>
      </c>
      <c r="AD50" s="148" t="s">
        <v>366</v>
      </c>
      <c r="AE50" s="148" t="s">
        <v>199</v>
      </c>
      <c r="AF50" s="148" t="s">
        <v>199</v>
      </c>
      <c r="AG50" s="148" t="s">
        <v>199</v>
      </c>
      <c r="AH50" s="148" t="s">
        <v>199</v>
      </c>
      <c r="AI50" s="148" t="s">
        <v>199</v>
      </c>
      <c r="AJ50" s="148" t="s">
        <v>410</v>
      </c>
      <c r="AK50" s="148" t="s">
        <v>411</v>
      </c>
      <c r="AL50" s="148" t="s">
        <v>406</v>
      </c>
    </row>
    <row r="51" spans="2:38" s="136" customFormat="1" ht="270.75" hidden="1" x14ac:dyDescent="0.2">
      <c r="B51" s="150" t="s">
        <v>193</v>
      </c>
      <c r="C51" s="129" t="s">
        <v>194</v>
      </c>
      <c r="D51" s="148" t="s">
        <v>390</v>
      </c>
      <c r="E51" s="151" t="s">
        <v>391</v>
      </c>
      <c r="F51" s="152" t="s">
        <v>392</v>
      </c>
      <c r="G51" s="152"/>
      <c r="H51" s="148" t="s">
        <v>393</v>
      </c>
      <c r="I51" s="148" t="s">
        <v>394</v>
      </c>
      <c r="J51" s="148" t="s">
        <v>255</v>
      </c>
      <c r="K51" s="148" t="s">
        <v>199</v>
      </c>
      <c r="L51" s="148" t="s">
        <v>199</v>
      </c>
      <c r="M51" s="130" t="s">
        <v>412</v>
      </c>
      <c r="N51" s="128" t="s">
        <v>413</v>
      </c>
      <c r="O51" s="131" t="s">
        <v>414</v>
      </c>
      <c r="P51" s="148" t="s">
        <v>398</v>
      </c>
      <c r="Q51" s="148" t="s">
        <v>399</v>
      </c>
      <c r="R51" s="148" t="s">
        <v>84</v>
      </c>
      <c r="S51" s="146">
        <v>45293</v>
      </c>
      <c r="T51" s="146">
        <v>45626</v>
      </c>
      <c r="U51" s="148" t="s">
        <v>400</v>
      </c>
      <c r="V51" s="148" t="s">
        <v>206</v>
      </c>
      <c r="W51" s="133" t="s">
        <v>206</v>
      </c>
      <c r="X51" s="134">
        <v>0.2</v>
      </c>
      <c r="Y51" s="148" t="s">
        <v>401</v>
      </c>
      <c r="Z51" s="148" t="s">
        <v>402</v>
      </c>
      <c r="AA51" s="148" t="s">
        <v>403</v>
      </c>
      <c r="AB51" s="148" t="s">
        <v>208</v>
      </c>
      <c r="AC51" s="148" t="s">
        <v>199</v>
      </c>
      <c r="AD51" s="148" t="s">
        <v>366</v>
      </c>
      <c r="AE51" s="148" t="s">
        <v>199</v>
      </c>
      <c r="AF51" s="148" t="s">
        <v>199</v>
      </c>
      <c r="AG51" s="148" t="s">
        <v>199</v>
      </c>
      <c r="AH51" s="148" t="s">
        <v>199</v>
      </c>
      <c r="AI51" s="148" t="s">
        <v>199</v>
      </c>
      <c r="AJ51" s="148" t="s">
        <v>404</v>
      </c>
      <c r="AK51" s="148" t="s">
        <v>405</v>
      </c>
      <c r="AL51" s="148" t="s">
        <v>406</v>
      </c>
    </row>
    <row r="52" spans="2:38" s="136" customFormat="1" ht="270.75" hidden="1" x14ac:dyDescent="0.2">
      <c r="B52" s="150" t="s">
        <v>193</v>
      </c>
      <c r="C52" s="129" t="s">
        <v>194</v>
      </c>
      <c r="D52" s="148" t="s">
        <v>390</v>
      </c>
      <c r="E52" s="151" t="s">
        <v>391</v>
      </c>
      <c r="F52" s="153" t="s">
        <v>415</v>
      </c>
      <c r="G52" s="153"/>
      <c r="H52" s="148" t="s">
        <v>393</v>
      </c>
      <c r="I52" s="148" t="s">
        <v>394</v>
      </c>
      <c r="J52" s="148" t="s">
        <v>255</v>
      </c>
      <c r="K52" s="148" t="s">
        <v>199</v>
      </c>
      <c r="L52" s="148" t="s">
        <v>199</v>
      </c>
      <c r="M52" s="142" t="s">
        <v>416</v>
      </c>
      <c r="N52" s="128" t="s">
        <v>417</v>
      </c>
      <c r="O52" s="131" t="s">
        <v>348</v>
      </c>
      <c r="P52" s="148" t="s">
        <v>398</v>
      </c>
      <c r="Q52" s="128" t="s">
        <v>418</v>
      </c>
      <c r="R52" s="128" t="s">
        <v>84</v>
      </c>
      <c r="S52" s="132">
        <v>45306</v>
      </c>
      <c r="T52" s="132">
        <v>45321</v>
      </c>
      <c r="U52" s="132" t="s">
        <v>50</v>
      </c>
      <c r="V52" s="149" t="s">
        <v>206</v>
      </c>
      <c r="W52" s="131" t="s">
        <v>206</v>
      </c>
      <c r="X52" s="134">
        <v>0.05</v>
      </c>
      <c r="Y52" s="128" t="s">
        <v>208</v>
      </c>
      <c r="Z52" s="128" t="s">
        <v>356</v>
      </c>
      <c r="AA52" s="128" t="s">
        <v>357</v>
      </c>
      <c r="AB52" s="128" t="s">
        <v>199</v>
      </c>
      <c r="AC52" s="131" t="s">
        <v>199</v>
      </c>
      <c r="AD52" s="128" t="s">
        <v>358</v>
      </c>
      <c r="AE52" s="128" t="s">
        <v>419</v>
      </c>
      <c r="AF52" s="128" t="s">
        <v>199</v>
      </c>
      <c r="AG52" s="128" t="s">
        <v>199</v>
      </c>
      <c r="AH52" s="128" t="s">
        <v>199</v>
      </c>
      <c r="AI52" s="128" t="s">
        <v>199</v>
      </c>
      <c r="AJ52" s="128" t="s">
        <v>199</v>
      </c>
      <c r="AK52" s="128" t="s">
        <v>199</v>
      </c>
      <c r="AL52" s="128" t="s">
        <v>420</v>
      </c>
    </row>
    <row r="53" spans="2:38" s="136" customFormat="1" ht="270.75" hidden="1" x14ac:dyDescent="0.2">
      <c r="B53" s="150" t="s">
        <v>193</v>
      </c>
      <c r="C53" s="129" t="s">
        <v>194</v>
      </c>
      <c r="D53" s="148" t="s">
        <v>390</v>
      </c>
      <c r="E53" s="151" t="s">
        <v>391</v>
      </c>
      <c r="F53" s="153" t="s">
        <v>415</v>
      </c>
      <c r="G53" s="153"/>
      <c r="H53" s="148" t="s">
        <v>393</v>
      </c>
      <c r="I53" s="148" t="s">
        <v>394</v>
      </c>
      <c r="J53" s="148" t="s">
        <v>255</v>
      </c>
      <c r="K53" s="148" t="s">
        <v>199</v>
      </c>
      <c r="L53" s="148" t="s">
        <v>199</v>
      </c>
      <c r="M53" s="142" t="s">
        <v>421</v>
      </c>
      <c r="N53" s="128" t="s">
        <v>422</v>
      </c>
      <c r="O53" s="131" t="s">
        <v>423</v>
      </c>
      <c r="P53" s="148" t="s">
        <v>398</v>
      </c>
      <c r="Q53" s="128" t="s">
        <v>418</v>
      </c>
      <c r="R53" s="128" t="s">
        <v>84</v>
      </c>
      <c r="S53" s="132">
        <v>45350</v>
      </c>
      <c r="T53" s="132">
        <v>45626</v>
      </c>
      <c r="U53" s="154" t="s">
        <v>424</v>
      </c>
      <c r="V53" s="149" t="s">
        <v>206</v>
      </c>
      <c r="W53" s="131" t="s">
        <v>206</v>
      </c>
      <c r="X53" s="134">
        <v>0.2</v>
      </c>
      <c r="Y53" s="128" t="s">
        <v>208</v>
      </c>
      <c r="Z53" s="128" t="s">
        <v>356</v>
      </c>
      <c r="AA53" s="128" t="s">
        <v>357</v>
      </c>
      <c r="AB53" s="128" t="s">
        <v>425</v>
      </c>
      <c r="AC53" s="131" t="s">
        <v>199</v>
      </c>
      <c r="AD53" s="128" t="s">
        <v>358</v>
      </c>
      <c r="AE53" s="128" t="s">
        <v>419</v>
      </c>
      <c r="AF53" s="128" t="s">
        <v>199</v>
      </c>
      <c r="AG53" s="128" t="s">
        <v>199</v>
      </c>
      <c r="AH53" s="128" t="s">
        <v>199</v>
      </c>
      <c r="AI53" s="128" t="s">
        <v>199</v>
      </c>
      <c r="AJ53" s="128" t="s">
        <v>199</v>
      </c>
      <c r="AK53" s="128" t="s">
        <v>199</v>
      </c>
      <c r="AL53" s="128" t="s">
        <v>420</v>
      </c>
    </row>
    <row r="54" spans="2:38" s="136" customFormat="1" ht="270.75" hidden="1" x14ac:dyDescent="0.2">
      <c r="B54" s="150" t="s">
        <v>193</v>
      </c>
      <c r="C54" s="129" t="s">
        <v>194</v>
      </c>
      <c r="D54" s="148" t="s">
        <v>390</v>
      </c>
      <c r="E54" s="151" t="s">
        <v>391</v>
      </c>
      <c r="F54" s="153" t="s">
        <v>415</v>
      </c>
      <c r="G54" s="153"/>
      <c r="H54" s="148" t="s">
        <v>393</v>
      </c>
      <c r="I54" s="148" t="s">
        <v>394</v>
      </c>
      <c r="J54" s="148" t="s">
        <v>255</v>
      </c>
      <c r="K54" s="148" t="s">
        <v>199</v>
      </c>
      <c r="L54" s="148" t="s">
        <v>199</v>
      </c>
      <c r="M54" s="142" t="s">
        <v>426</v>
      </c>
      <c r="N54" s="128" t="s">
        <v>353</v>
      </c>
      <c r="O54" s="131" t="s">
        <v>427</v>
      </c>
      <c r="P54" s="148" t="s">
        <v>398</v>
      </c>
      <c r="Q54" s="128" t="s">
        <v>418</v>
      </c>
      <c r="R54" s="128" t="s">
        <v>84</v>
      </c>
      <c r="S54" s="132">
        <v>45350</v>
      </c>
      <c r="T54" s="132">
        <v>45626</v>
      </c>
      <c r="U54" s="132" t="s">
        <v>50</v>
      </c>
      <c r="V54" s="149" t="s">
        <v>206</v>
      </c>
      <c r="W54" s="131" t="s">
        <v>206</v>
      </c>
      <c r="X54" s="134">
        <v>0.2</v>
      </c>
      <c r="Y54" s="128" t="s">
        <v>208</v>
      </c>
      <c r="Z54" s="128" t="s">
        <v>356</v>
      </c>
      <c r="AA54" s="128" t="s">
        <v>357</v>
      </c>
      <c r="AB54" s="128" t="s">
        <v>425</v>
      </c>
      <c r="AC54" s="131" t="s">
        <v>199</v>
      </c>
      <c r="AD54" s="128" t="s">
        <v>358</v>
      </c>
      <c r="AE54" s="128" t="s">
        <v>419</v>
      </c>
      <c r="AF54" s="128" t="s">
        <v>199</v>
      </c>
      <c r="AG54" s="128" t="s">
        <v>199</v>
      </c>
      <c r="AH54" s="128" t="s">
        <v>199</v>
      </c>
      <c r="AI54" s="128" t="s">
        <v>199</v>
      </c>
      <c r="AJ54" s="128" t="s">
        <v>199</v>
      </c>
      <c r="AK54" s="128" t="s">
        <v>199</v>
      </c>
      <c r="AL54" s="128" t="s">
        <v>420</v>
      </c>
    </row>
    <row r="55" spans="2:38" s="136" customFormat="1" ht="270.75" hidden="1" x14ac:dyDescent="0.2">
      <c r="B55" s="150" t="s">
        <v>193</v>
      </c>
      <c r="C55" s="129" t="s">
        <v>194</v>
      </c>
      <c r="D55" s="148" t="s">
        <v>390</v>
      </c>
      <c r="E55" s="151" t="s">
        <v>391</v>
      </c>
      <c r="F55" s="153" t="s">
        <v>415</v>
      </c>
      <c r="G55" s="153"/>
      <c r="H55" s="148" t="s">
        <v>393</v>
      </c>
      <c r="I55" s="148" t="s">
        <v>394</v>
      </c>
      <c r="J55" s="148" t="s">
        <v>255</v>
      </c>
      <c r="K55" s="148" t="s">
        <v>199</v>
      </c>
      <c r="L55" s="148" t="s">
        <v>199</v>
      </c>
      <c r="M55" s="142" t="s">
        <v>428</v>
      </c>
      <c r="N55" s="128" t="s">
        <v>429</v>
      </c>
      <c r="O55" s="131" t="s">
        <v>430</v>
      </c>
      <c r="P55" s="148" t="s">
        <v>398</v>
      </c>
      <c r="Q55" s="128" t="s">
        <v>418</v>
      </c>
      <c r="R55" s="128" t="s">
        <v>84</v>
      </c>
      <c r="S55" s="132">
        <v>45350</v>
      </c>
      <c r="T55" s="132">
        <v>45626</v>
      </c>
      <c r="U55" s="132" t="s">
        <v>50</v>
      </c>
      <c r="V55" s="149" t="s">
        <v>206</v>
      </c>
      <c r="W55" s="131" t="s">
        <v>206</v>
      </c>
      <c r="X55" s="134">
        <v>0.25</v>
      </c>
      <c r="Y55" s="128" t="s">
        <v>208</v>
      </c>
      <c r="Z55" s="128" t="s">
        <v>356</v>
      </c>
      <c r="AA55" s="128" t="s">
        <v>357</v>
      </c>
      <c r="AB55" s="128" t="s">
        <v>199</v>
      </c>
      <c r="AC55" s="131" t="s">
        <v>199</v>
      </c>
      <c r="AD55" s="128" t="s">
        <v>358</v>
      </c>
      <c r="AE55" s="128" t="s">
        <v>419</v>
      </c>
      <c r="AF55" s="128" t="s">
        <v>199</v>
      </c>
      <c r="AG55" s="128" t="s">
        <v>199</v>
      </c>
      <c r="AH55" s="128" t="s">
        <v>199</v>
      </c>
      <c r="AI55" s="128" t="s">
        <v>199</v>
      </c>
      <c r="AJ55" s="128" t="s">
        <v>199</v>
      </c>
      <c r="AK55" s="128" t="s">
        <v>199</v>
      </c>
      <c r="AL55" s="128" t="s">
        <v>420</v>
      </c>
    </row>
    <row r="56" spans="2:38" s="136" customFormat="1" ht="270.75" hidden="1" x14ac:dyDescent="0.2">
      <c r="B56" s="150" t="s">
        <v>193</v>
      </c>
      <c r="C56" s="129" t="s">
        <v>194</v>
      </c>
      <c r="D56" s="148" t="s">
        <v>390</v>
      </c>
      <c r="E56" s="151" t="s">
        <v>391</v>
      </c>
      <c r="F56" s="153" t="s">
        <v>415</v>
      </c>
      <c r="G56" s="153"/>
      <c r="H56" s="148" t="s">
        <v>393</v>
      </c>
      <c r="I56" s="148" t="s">
        <v>394</v>
      </c>
      <c r="J56" s="148" t="s">
        <v>255</v>
      </c>
      <c r="K56" s="148" t="s">
        <v>199</v>
      </c>
      <c r="L56" s="148" t="s">
        <v>199</v>
      </c>
      <c r="M56" s="142" t="s">
        <v>431</v>
      </c>
      <c r="N56" s="128" t="s">
        <v>432</v>
      </c>
      <c r="O56" s="131" t="s">
        <v>433</v>
      </c>
      <c r="P56" s="148" t="s">
        <v>398</v>
      </c>
      <c r="Q56" s="128" t="s">
        <v>418</v>
      </c>
      <c r="R56" s="128" t="s">
        <v>84</v>
      </c>
      <c r="S56" s="132">
        <v>45597</v>
      </c>
      <c r="T56" s="132">
        <v>45626</v>
      </c>
      <c r="U56" s="132" t="s">
        <v>50</v>
      </c>
      <c r="V56" s="149" t="s">
        <v>206</v>
      </c>
      <c r="W56" s="131" t="s">
        <v>206</v>
      </c>
      <c r="X56" s="134">
        <v>0.25</v>
      </c>
      <c r="Y56" s="128" t="s">
        <v>208</v>
      </c>
      <c r="Z56" s="128" t="s">
        <v>401</v>
      </c>
      <c r="AA56" s="128" t="s">
        <v>356</v>
      </c>
      <c r="AB56" s="128" t="s">
        <v>357</v>
      </c>
      <c r="AC56" s="131" t="s">
        <v>199</v>
      </c>
      <c r="AD56" s="128" t="s">
        <v>358</v>
      </c>
      <c r="AE56" s="128" t="s">
        <v>419</v>
      </c>
      <c r="AF56" s="128" t="s">
        <v>366</v>
      </c>
      <c r="AG56" s="128" t="s">
        <v>199</v>
      </c>
      <c r="AH56" s="128" t="s">
        <v>199</v>
      </c>
      <c r="AI56" s="128" t="s">
        <v>199</v>
      </c>
      <c r="AJ56" s="128" t="s">
        <v>410</v>
      </c>
      <c r="AK56" s="128" t="s">
        <v>411</v>
      </c>
      <c r="AL56" s="128" t="s">
        <v>420</v>
      </c>
    </row>
    <row r="57" spans="2:38" s="136" customFormat="1" ht="270.75" hidden="1" x14ac:dyDescent="0.2">
      <c r="B57" s="150" t="s">
        <v>193</v>
      </c>
      <c r="C57" s="129" t="s">
        <v>194</v>
      </c>
      <c r="D57" s="148" t="s">
        <v>390</v>
      </c>
      <c r="E57" s="151" t="s">
        <v>391</v>
      </c>
      <c r="F57" s="153" t="s">
        <v>415</v>
      </c>
      <c r="G57" s="153"/>
      <c r="H57" s="148" t="s">
        <v>393</v>
      </c>
      <c r="I57" s="148" t="s">
        <v>394</v>
      </c>
      <c r="J57" s="148" t="s">
        <v>255</v>
      </c>
      <c r="K57" s="148" t="s">
        <v>199</v>
      </c>
      <c r="L57" s="148" t="s">
        <v>199</v>
      </c>
      <c r="M57" s="142" t="s">
        <v>434</v>
      </c>
      <c r="N57" s="128" t="s">
        <v>435</v>
      </c>
      <c r="O57" s="131" t="s">
        <v>436</v>
      </c>
      <c r="P57" s="148" t="s">
        <v>398</v>
      </c>
      <c r="Q57" s="128" t="s">
        <v>418</v>
      </c>
      <c r="R57" s="128" t="s">
        <v>84</v>
      </c>
      <c r="S57" s="132">
        <v>45350</v>
      </c>
      <c r="T57" s="132">
        <v>45626</v>
      </c>
      <c r="U57" s="132" t="s">
        <v>50</v>
      </c>
      <c r="V57" s="149" t="s">
        <v>206</v>
      </c>
      <c r="W57" s="131" t="s">
        <v>206</v>
      </c>
      <c r="X57" s="134">
        <v>0.05</v>
      </c>
      <c r="Y57" s="128" t="s">
        <v>208</v>
      </c>
      <c r="Z57" s="128" t="s">
        <v>401</v>
      </c>
      <c r="AA57" s="128" t="s">
        <v>356</v>
      </c>
      <c r="AB57" s="128" t="s">
        <v>357</v>
      </c>
      <c r="AC57" s="131" t="s">
        <v>199</v>
      </c>
      <c r="AD57" s="128" t="s">
        <v>358</v>
      </c>
      <c r="AE57" s="128" t="s">
        <v>419</v>
      </c>
      <c r="AF57" s="128" t="s">
        <v>366</v>
      </c>
      <c r="AG57" s="128" t="s">
        <v>199</v>
      </c>
      <c r="AH57" s="128" t="s">
        <v>199</v>
      </c>
      <c r="AI57" s="128" t="s">
        <v>199</v>
      </c>
      <c r="AJ57" s="128" t="s">
        <v>410</v>
      </c>
      <c r="AK57" s="128" t="s">
        <v>411</v>
      </c>
      <c r="AL57" s="128" t="s">
        <v>420</v>
      </c>
    </row>
    <row r="58" spans="2:38" s="136" customFormat="1" ht="270.75" hidden="1" x14ac:dyDescent="0.2">
      <c r="B58" s="150" t="s">
        <v>193</v>
      </c>
      <c r="C58" s="129" t="s">
        <v>194</v>
      </c>
      <c r="D58" s="148" t="s">
        <v>390</v>
      </c>
      <c r="E58" s="151" t="s">
        <v>391</v>
      </c>
      <c r="F58" s="153" t="s">
        <v>415</v>
      </c>
      <c r="G58" s="153"/>
      <c r="H58" s="148" t="s">
        <v>393</v>
      </c>
      <c r="I58" s="148" t="s">
        <v>394</v>
      </c>
      <c r="J58" s="148" t="s">
        <v>255</v>
      </c>
      <c r="K58" s="148" t="s">
        <v>199</v>
      </c>
      <c r="L58" s="148" t="s">
        <v>199</v>
      </c>
      <c r="M58" s="142" t="s">
        <v>437</v>
      </c>
      <c r="N58" s="128" t="s">
        <v>438</v>
      </c>
      <c r="O58" s="131" t="s">
        <v>439</v>
      </c>
      <c r="P58" s="128" t="s">
        <v>440</v>
      </c>
      <c r="Q58" s="128" t="s">
        <v>441</v>
      </c>
      <c r="R58" s="128" t="s">
        <v>220</v>
      </c>
      <c r="S58" s="132">
        <v>45352</v>
      </c>
      <c r="T58" s="132">
        <v>45596</v>
      </c>
      <c r="U58" s="132" t="s">
        <v>84</v>
      </c>
      <c r="V58" s="149"/>
      <c r="W58" s="131"/>
      <c r="X58" s="134"/>
      <c r="Y58" s="128" t="s">
        <v>208</v>
      </c>
      <c r="Z58" s="128" t="s">
        <v>401</v>
      </c>
      <c r="AA58" s="128" t="s">
        <v>356</v>
      </c>
      <c r="AB58" s="128" t="s">
        <v>357</v>
      </c>
      <c r="AC58" s="131" t="s">
        <v>199</v>
      </c>
      <c r="AD58" s="128" t="s">
        <v>358</v>
      </c>
      <c r="AE58" s="128" t="s">
        <v>419</v>
      </c>
      <c r="AF58" s="128" t="s">
        <v>199</v>
      </c>
      <c r="AG58" s="128" t="s">
        <v>199</v>
      </c>
      <c r="AH58" s="128" t="s">
        <v>199</v>
      </c>
      <c r="AI58" s="128" t="s">
        <v>199</v>
      </c>
      <c r="AJ58" s="128" t="s">
        <v>199</v>
      </c>
      <c r="AK58" s="128" t="s">
        <v>199</v>
      </c>
      <c r="AL58" s="128" t="s">
        <v>235</v>
      </c>
    </row>
    <row r="59" spans="2:38" s="136" customFormat="1" ht="270.75" hidden="1" x14ac:dyDescent="0.2">
      <c r="B59" s="150" t="s">
        <v>193</v>
      </c>
      <c r="C59" s="129" t="s">
        <v>194</v>
      </c>
      <c r="D59" s="148" t="s">
        <v>390</v>
      </c>
      <c r="E59" s="151" t="s">
        <v>391</v>
      </c>
      <c r="F59" s="152" t="s">
        <v>442</v>
      </c>
      <c r="G59" s="152"/>
      <c r="H59" s="148" t="s">
        <v>393</v>
      </c>
      <c r="I59" s="148" t="s">
        <v>394</v>
      </c>
      <c r="J59" s="148" t="s">
        <v>255</v>
      </c>
      <c r="K59" s="148" t="s">
        <v>199</v>
      </c>
      <c r="L59" s="148" t="s">
        <v>199</v>
      </c>
      <c r="M59" s="130" t="s">
        <v>443</v>
      </c>
      <c r="N59" s="128" t="s">
        <v>444</v>
      </c>
      <c r="O59" s="131" t="s">
        <v>445</v>
      </c>
      <c r="P59" s="128" t="s">
        <v>446</v>
      </c>
      <c r="Q59" s="128" t="s">
        <v>447</v>
      </c>
      <c r="R59" s="128" t="s">
        <v>84</v>
      </c>
      <c r="S59" s="132">
        <v>45350</v>
      </c>
      <c r="T59" s="132">
        <v>45442</v>
      </c>
      <c r="U59" s="132" t="s">
        <v>99</v>
      </c>
      <c r="V59" s="133">
        <v>8000000</v>
      </c>
      <c r="W59" s="131">
        <v>618</v>
      </c>
      <c r="X59" s="134">
        <v>0.15</v>
      </c>
      <c r="Y59" s="128" t="s">
        <v>207</v>
      </c>
      <c r="Z59" s="128" t="s">
        <v>208</v>
      </c>
      <c r="AA59" s="128" t="s">
        <v>199</v>
      </c>
      <c r="AB59" s="128" t="s">
        <v>199</v>
      </c>
      <c r="AC59" s="131" t="s">
        <v>199</v>
      </c>
      <c r="AD59" s="128" t="s">
        <v>209</v>
      </c>
      <c r="AE59" s="128" t="s">
        <v>249</v>
      </c>
      <c r="AF59" s="128" t="s">
        <v>199</v>
      </c>
      <c r="AG59" s="128" t="s">
        <v>199</v>
      </c>
      <c r="AH59" s="128" t="s">
        <v>199</v>
      </c>
      <c r="AI59" s="128" t="s">
        <v>199</v>
      </c>
      <c r="AJ59" s="128" t="s">
        <v>199</v>
      </c>
      <c r="AK59" s="128" t="s">
        <v>199</v>
      </c>
      <c r="AL59" s="128" t="s">
        <v>420</v>
      </c>
    </row>
    <row r="60" spans="2:38" s="136" customFormat="1" ht="270.75" hidden="1" x14ac:dyDescent="0.2">
      <c r="B60" s="150" t="s">
        <v>193</v>
      </c>
      <c r="C60" s="129" t="s">
        <v>194</v>
      </c>
      <c r="D60" s="148" t="s">
        <v>390</v>
      </c>
      <c r="E60" s="151" t="s">
        <v>391</v>
      </c>
      <c r="F60" s="152" t="s">
        <v>442</v>
      </c>
      <c r="G60" s="152"/>
      <c r="H60" s="148" t="s">
        <v>393</v>
      </c>
      <c r="I60" s="148" t="s">
        <v>394</v>
      </c>
      <c r="J60" s="148" t="s">
        <v>255</v>
      </c>
      <c r="K60" s="148" t="s">
        <v>199</v>
      </c>
      <c r="L60" s="148" t="s">
        <v>199</v>
      </c>
      <c r="M60" s="130" t="s">
        <v>448</v>
      </c>
      <c r="N60" s="128" t="s">
        <v>449</v>
      </c>
      <c r="O60" s="131" t="s">
        <v>450</v>
      </c>
      <c r="P60" s="128" t="s">
        <v>446</v>
      </c>
      <c r="Q60" s="128" t="s">
        <v>447</v>
      </c>
      <c r="R60" s="128" t="s">
        <v>84</v>
      </c>
      <c r="S60" s="132">
        <v>45444</v>
      </c>
      <c r="T60" s="132">
        <v>45596</v>
      </c>
      <c r="U60" s="132" t="s">
        <v>99</v>
      </c>
      <c r="V60" s="133">
        <v>30000000</v>
      </c>
      <c r="W60" s="131">
        <v>618</v>
      </c>
      <c r="X60" s="134">
        <v>0.7</v>
      </c>
      <c r="Y60" s="128" t="s">
        <v>208</v>
      </c>
      <c r="Z60" s="128" t="s">
        <v>401</v>
      </c>
      <c r="AA60" s="128" t="s">
        <v>376</v>
      </c>
      <c r="AB60" s="128" t="s">
        <v>451</v>
      </c>
      <c r="AC60" s="131" t="s">
        <v>199</v>
      </c>
      <c r="AD60" s="128" t="s">
        <v>366</v>
      </c>
      <c r="AE60" s="128" t="s">
        <v>249</v>
      </c>
      <c r="AF60" s="128" t="s">
        <v>199</v>
      </c>
      <c r="AG60" s="128" t="s">
        <v>199</v>
      </c>
      <c r="AH60" s="128" t="s">
        <v>199</v>
      </c>
      <c r="AI60" s="128" t="s">
        <v>199</v>
      </c>
      <c r="AJ60" s="128" t="s">
        <v>410</v>
      </c>
      <c r="AK60" s="128" t="s">
        <v>411</v>
      </c>
      <c r="AL60" s="128" t="s">
        <v>420</v>
      </c>
    </row>
    <row r="61" spans="2:38" s="136" customFormat="1" ht="270.75" hidden="1" x14ac:dyDescent="0.2">
      <c r="B61" s="150" t="s">
        <v>193</v>
      </c>
      <c r="C61" s="129" t="s">
        <v>194</v>
      </c>
      <c r="D61" s="148" t="s">
        <v>390</v>
      </c>
      <c r="E61" s="151" t="s">
        <v>391</v>
      </c>
      <c r="F61" s="152" t="s">
        <v>442</v>
      </c>
      <c r="G61" s="152"/>
      <c r="H61" s="148" t="s">
        <v>393</v>
      </c>
      <c r="I61" s="148" t="s">
        <v>394</v>
      </c>
      <c r="J61" s="148" t="s">
        <v>255</v>
      </c>
      <c r="K61" s="148" t="s">
        <v>199</v>
      </c>
      <c r="L61" s="148" t="s">
        <v>199</v>
      </c>
      <c r="M61" s="130" t="s">
        <v>452</v>
      </c>
      <c r="N61" s="128" t="s">
        <v>453</v>
      </c>
      <c r="O61" s="131" t="s">
        <v>454</v>
      </c>
      <c r="P61" s="128" t="s">
        <v>446</v>
      </c>
      <c r="Q61" s="128" t="s">
        <v>447</v>
      </c>
      <c r="R61" s="128" t="s">
        <v>84</v>
      </c>
      <c r="S61" s="132">
        <v>45597</v>
      </c>
      <c r="T61" s="132">
        <v>45626</v>
      </c>
      <c r="U61" s="132" t="s">
        <v>199</v>
      </c>
      <c r="V61" s="133">
        <v>8000000</v>
      </c>
      <c r="W61" s="131">
        <v>618</v>
      </c>
      <c r="X61" s="134">
        <v>0.15</v>
      </c>
      <c r="Y61" s="128" t="s">
        <v>208</v>
      </c>
      <c r="Z61" s="128" t="s">
        <v>402</v>
      </c>
      <c r="AA61" s="128" t="s">
        <v>199</v>
      </c>
      <c r="AB61" s="128" t="s">
        <v>199</v>
      </c>
      <c r="AC61" s="131" t="s">
        <v>199</v>
      </c>
      <c r="AD61" s="128" t="s">
        <v>366</v>
      </c>
      <c r="AE61" s="128" t="s">
        <v>249</v>
      </c>
      <c r="AF61" s="128" t="s">
        <v>199</v>
      </c>
      <c r="AG61" s="128" t="s">
        <v>199</v>
      </c>
      <c r="AH61" s="128" t="s">
        <v>199</v>
      </c>
      <c r="AI61" s="128" t="s">
        <v>199</v>
      </c>
      <c r="AJ61" s="128" t="s">
        <v>404</v>
      </c>
      <c r="AK61" s="128" t="s">
        <v>405</v>
      </c>
      <c r="AL61" s="128" t="s">
        <v>420</v>
      </c>
    </row>
    <row r="62" spans="2:38" s="136" customFormat="1" ht="128.25" hidden="1" x14ac:dyDescent="0.2">
      <c r="B62" s="150" t="s">
        <v>455</v>
      </c>
      <c r="C62" s="155" t="s">
        <v>456</v>
      </c>
      <c r="D62" s="148" t="s">
        <v>457</v>
      </c>
      <c r="E62" s="148" t="s">
        <v>458</v>
      </c>
      <c r="F62" s="148" t="s">
        <v>459</v>
      </c>
      <c r="G62" s="148"/>
      <c r="H62" s="148" t="s">
        <v>460</v>
      </c>
      <c r="I62" s="148" t="s">
        <v>199</v>
      </c>
      <c r="J62" s="128" t="s">
        <v>199</v>
      </c>
      <c r="K62" s="128" t="s">
        <v>199</v>
      </c>
      <c r="L62" s="128" t="s">
        <v>199</v>
      </c>
      <c r="M62" s="128" t="s">
        <v>461</v>
      </c>
      <c r="N62" s="128" t="s">
        <v>462</v>
      </c>
      <c r="O62" s="131" t="s">
        <v>463</v>
      </c>
      <c r="P62" s="148" t="s">
        <v>398</v>
      </c>
      <c r="Q62" s="128" t="s">
        <v>464</v>
      </c>
      <c r="R62" s="128" t="s">
        <v>84</v>
      </c>
      <c r="S62" s="132">
        <v>45324</v>
      </c>
      <c r="T62" s="132">
        <v>45626</v>
      </c>
      <c r="U62" s="132" t="s">
        <v>282</v>
      </c>
      <c r="V62" s="156">
        <v>65000000</v>
      </c>
      <c r="W62" s="131">
        <v>549</v>
      </c>
      <c r="X62" s="134"/>
      <c r="Y62" s="128" t="s">
        <v>465</v>
      </c>
      <c r="Z62" s="128" t="s">
        <v>425</v>
      </c>
      <c r="AA62" s="128" t="s">
        <v>199</v>
      </c>
      <c r="AB62" s="128" t="s">
        <v>199</v>
      </c>
      <c r="AC62" s="131" t="s">
        <v>199</v>
      </c>
      <c r="AD62" s="128" t="s">
        <v>209</v>
      </c>
      <c r="AE62" s="128" t="s">
        <v>249</v>
      </c>
      <c r="AF62" s="128" t="s">
        <v>199</v>
      </c>
      <c r="AG62" s="128" t="s">
        <v>199</v>
      </c>
      <c r="AH62" s="128" t="s">
        <v>199</v>
      </c>
      <c r="AI62" s="128" t="s">
        <v>199</v>
      </c>
      <c r="AJ62" s="128" t="s">
        <v>199</v>
      </c>
      <c r="AK62" s="128" t="s">
        <v>199</v>
      </c>
      <c r="AL62" s="128" t="s">
        <v>420</v>
      </c>
    </row>
    <row r="63" spans="2:38" s="136" customFormat="1" ht="128.25" hidden="1" x14ac:dyDescent="0.2">
      <c r="B63" s="128" t="s">
        <v>455</v>
      </c>
      <c r="C63" s="129" t="s">
        <v>456</v>
      </c>
      <c r="D63" s="128" t="s">
        <v>457</v>
      </c>
      <c r="E63" s="148" t="s">
        <v>458</v>
      </c>
      <c r="F63" s="148" t="s">
        <v>459</v>
      </c>
      <c r="G63" s="148"/>
      <c r="H63" s="148" t="s">
        <v>460</v>
      </c>
      <c r="I63" s="128" t="s">
        <v>199</v>
      </c>
      <c r="J63" s="128" t="s">
        <v>199</v>
      </c>
      <c r="K63" s="128" t="s">
        <v>199</v>
      </c>
      <c r="L63" s="128" t="s">
        <v>199</v>
      </c>
      <c r="M63" s="128" t="s">
        <v>466</v>
      </c>
      <c r="N63" s="128" t="s">
        <v>467</v>
      </c>
      <c r="O63" s="131" t="s">
        <v>468</v>
      </c>
      <c r="P63" s="128" t="s">
        <v>349</v>
      </c>
      <c r="Q63" s="128" t="s">
        <v>447</v>
      </c>
      <c r="R63" s="128" t="s">
        <v>84</v>
      </c>
      <c r="S63" s="132">
        <v>45324</v>
      </c>
      <c r="T63" s="132">
        <v>45626</v>
      </c>
      <c r="U63" s="132" t="s">
        <v>84</v>
      </c>
      <c r="V63" s="149" t="s">
        <v>206</v>
      </c>
      <c r="W63" s="131" t="s">
        <v>206</v>
      </c>
      <c r="X63" s="134">
        <v>1</v>
      </c>
      <c r="Y63" s="128" t="s">
        <v>425</v>
      </c>
      <c r="Z63" s="128" t="s">
        <v>465</v>
      </c>
      <c r="AA63" s="128" t="s">
        <v>469</v>
      </c>
      <c r="AB63" s="128" t="s">
        <v>199</v>
      </c>
      <c r="AC63" s="131" t="s">
        <v>199</v>
      </c>
      <c r="AD63" s="128" t="s">
        <v>209</v>
      </c>
      <c r="AE63" s="128" t="s">
        <v>199</v>
      </c>
      <c r="AF63" s="128" t="s">
        <v>199</v>
      </c>
      <c r="AG63" s="128" t="s">
        <v>199</v>
      </c>
      <c r="AH63" s="128" t="s">
        <v>199</v>
      </c>
      <c r="AI63" s="128" t="s">
        <v>199</v>
      </c>
      <c r="AJ63" s="128" t="s">
        <v>199</v>
      </c>
      <c r="AK63" s="128" t="s">
        <v>199</v>
      </c>
      <c r="AL63" s="128" t="s">
        <v>420</v>
      </c>
    </row>
    <row r="64" spans="2:38" s="136" customFormat="1" ht="128.25" x14ac:dyDescent="0.2">
      <c r="B64" s="128" t="s">
        <v>455</v>
      </c>
      <c r="C64" s="129" t="s">
        <v>456</v>
      </c>
      <c r="D64" s="128" t="s">
        <v>457</v>
      </c>
      <c r="E64" s="148" t="s">
        <v>458</v>
      </c>
      <c r="F64" s="128" t="s">
        <v>459</v>
      </c>
      <c r="G64" s="128"/>
      <c r="H64" s="128" t="s">
        <v>460</v>
      </c>
      <c r="I64" s="128" t="s">
        <v>199</v>
      </c>
      <c r="J64" s="128" t="s">
        <v>199</v>
      </c>
      <c r="K64" s="128" t="s">
        <v>199</v>
      </c>
      <c r="L64" s="128" t="s">
        <v>199</v>
      </c>
      <c r="M64" s="128" t="s">
        <v>470</v>
      </c>
      <c r="N64" s="128" t="s">
        <v>471</v>
      </c>
      <c r="O64" s="131" t="s">
        <v>472</v>
      </c>
      <c r="P64" s="128" t="s">
        <v>473</v>
      </c>
      <c r="Q64" s="157" t="s">
        <v>1601</v>
      </c>
      <c r="R64" s="128" t="s">
        <v>133</v>
      </c>
      <c r="S64" s="132">
        <v>45292</v>
      </c>
      <c r="T64" s="132">
        <v>45641</v>
      </c>
      <c r="U64" s="132" t="s">
        <v>133</v>
      </c>
      <c r="V64" s="133">
        <v>188014344</v>
      </c>
      <c r="W64" s="131" t="s">
        <v>1602</v>
      </c>
      <c r="X64" s="158">
        <v>0.25</v>
      </c>
      <c r="Y64" s="128" t="s">
        <v>465</v>
      </c>
      <c r="Z64" s="128" t="s">
        <v>425</v>
      </c>
      <c r="AA64" s="131" t="s">
        <v>199</v>
      </c>
      <c r="AB64" s="128" t="s">
        <v>199</v>
      </c>
      <c r="AC64" s="128" t="s">
        <v>199</v>
      </c>
      <c r="AD64" s="128" t="s">
        <v>209</v>
      </c>
      <c r="AE64" s="128" t="s">
        <v>199</v>
      </c>
      <c r="AF64" s="128" t="s">
        <v>199</v>
      </c>
      <c r="AG64" s="128" t="s">
        <v>199</v>
      </c>
      <c r="AH64" s="128" t="s">
        <v>199</v>
      </c>
      <c r="AI64" s="128" t="s">
        <v>199</v>
      </c>
      <c r="AJ64" s="128" t="s">
        <v>199</v>
      </c>
      <c r="AK64" s="128" t="s">
        <v>199</v>
      </c>
      <c r="AL64" s="128" t="s">
        <v>476</v>
      </c>
    </row>
    <row r="65" spans="2:38" s="136" customFormat="1" ht="128.25" x14ac:dyDescent="0.2">
      <c r="B65" s="128" t="s">
        <v>455</v>
      </c>
      <c r="C65" s="129" t="s">
        <v>456</v>
      </c>
      <c r="D65" s="128" t="s">
        <v>457</v>
      </c>
      <c r="E65" s="148" t="s">
        <v>458</v>
      </c>
      <c r="F65" s="128" t="s">
        <v>459</v>
      </c>
      <c r="G65" s="128"/>
      <c r="H65" s="128" t="s">
        <v>460</v>
      </c>
      <c r="I65" s="128" t="s">
        <v>199</v>
      </c>
      <c r="J65" s="128" t="s">
        <v>199</v>
      </c>
      <c r="K65" s="128" t="s">
        <v>199</v>
      </c>
      <c r="L65" s="128" t="s">
        <v>199</v>
      </c>
      <c r="M65" s="128" t="s">
        <v>477</v>
      </c>
      <c r="N65" s="128" t="s">
        <v>478</v>
      </c>
      <c r="O65" s="131" t="s">
        <v>479</v>
      </c>
      <c r="P65" s="128" t="s">
        <v>473</v>
      </c>
      <c r="Q65" s="157" t="s">
        <v>1603</v>
      </c>
      <c r="R65" s="128" t="s">
        <v>133</v>
      </c>
      <c r="S65" s="132">
        <v>45292</v>
      </c>
      <c r="T65" s="132">
        <v>45641</v>
      </c>
      <c r="U65" s="132" t="s">
        <v>133</v>
      </c>
      <c r="V65" s="133">
        <v>0</v>
      </c>
      <c r="W65" s="128"/>
      <c r="X65" s="158">
        <v>0.25</v>
      </c>
      <c r="Y65" s="128" t="s">
        <v>465</v>
      </c>
      <c r="Z65" s="128" t="s">
        <v>480</v>
      </c>
      <c r="AA65" s="128" t="s">
        <v>425</v>
      </c>
      <c r="AB65" s="128" t="s">
        <v>199</v>
      </c>
      <c r="AC65" s="128" t="s">
        <v>199</v>
      </c>
      <c r="AD65" s="128" t="s">
        <v>209</v>
      </c>
      <c r="AE65" s="128" t="s">
        <v>199</v>
      </c>
      <c r="AF65" s="128" t="s">
        <v>199</v>
      </c>
      <c r="AG65" s="128" t="s">
        <v>199</v>
      </c>
      <c r="AH65" s="128" t="s">
        <v>199</v>
      </c>
      <c r="AI65" s="128" t="s">
        <v>199</v>
      </c>
      <c r="AJ65" s="128" t="s">
        <v>199</v>
      </c>
      <c r="AK65" s="128" t="s">
        <v>199</v>
      </c>
      <c r="AL65" s="128" t="s">
        <v>476</v>
      </c>
    </row>
    <row r="66" spans="2:38" s="136" customFormat="1" ht="128.25" x14ac:dyDescent="0.2">
      <c r="B66" s="128" t="s">
        <v>455</v>
      </c>
      <c r="C66" s="129" t="s">
        <v>456</v>
      </c>
      <c r="D66" s="128" t="s">
        <v>457</v>
      </c>
      <c r="E66" s="148" t="s">
        <v>458</v>
      </c>
      <c r="F66" s="128" t="s">
        <v>459</v>
      </c>
      <c r="G66" s="128"/>
      <c r="H66" s="128" t="s">
        <v>460</v>
      </c>
      <c r="I66" s="128" t="s">
        <v>199</v>
      </c>
      <c r="J66" s="128" t="s">
        <v>199</v>
      </c>
      <c r="K66" s="128" t="s">
        <v>199</v>
      </c>
      <c r="L66" s="128" t="s">
        <v>199</v>
      </c>
      <c r="M66" s="128" t="s">
        <v>481</v>
      </c>
      <c r="N66" s="128" t="s">
        <v>482</v>
      </c>
      <c r="O66" s="131" t="s">
        <v>483</v>
      </c>
      <c r="P66" s="128" t="s">
        <v>473</v>
      </c>
      <c r="Q66" s="157" t="s">
        <v>1603</v>
      </c>
      <c r="R66" s="128" t="s">
        <v>133</v>
      </c>
      <c r="S66" s="132">
        <v>45292</v>
      </c>
      <c r="T66" s="132">
        <v>45641</v>
      </c>
      <c r="U66" s="132" t="s">
        <v>133</v>
      </c>
      <c r="V66" s="133">
        <v>0</v>
      </c>
      <c r="W66" s="128"/>
      <c r="X66" s="158">
        <v>0.25</v>
      </c>
      <c r="Y66" s="128" t="s">
        <v>465</v>
      </c>
      <c r="Z66" s="128" t="s">
        <v>480</v>
      </c>
      <c r="AA66" s="128" t="s">
        <v>425</v>
      </c>
      <c r="AB66" s="128" t="s">
        <v>199</v>
      </c>
      <c r="AC66" s="128" t="s">
        <v>199</v>
      </c>
      <c r="AD66" s="128" t="s">
        <v>209</v>
      </c>
      <c r="AE66" s="128" t="s">
        <v>199</v>
      </c>
      <c r="AF66" s="128" t="s">
        <v>199</v>
      </c>
      <c r="AG66" s="128" t="s">
        <v>199</v>
      </c>
      <c r="AH66" s="128" t="s">
        <v>199</v>
      </c>
      <c r="AI66" s="128" t="s">
        <v>199</v>
      </c>
      <c r="AJ66" s="128" t="s">
        <v>199</v>
      </c>
      <c r="AK66" s="128" t="s">
        <v>199</v>
      </c>
      <c r="AL66" s="128" t="s">
        <v>476</v>
      </c>
    </row>
    <row r="67" spans="2:38" s="136" customFormat="1" ht="128.25" x14ac:dyDescent="0.2">
      <c r="B67" s="128" t="s">
        <v>455</v>
      </c>
      <c r="C67" s="129" t="s">
        <v>456</v>
      </c>
      <c r="D67" s="128" t="s">
        <v>457</v>
      </c>
      <c r="E67" s="148" t="s">
        <v>458</v>
      </c>
      <c r="F67" s="128" t="s">
        <v>459</v>
      </c>
      <c r="G67" s="128"/>
      <c r="H67" s="128" t="s">
        <v>460</v>
      </c>
      <c r="I67" s="128" t="s">
        <v>199</v>
      </c>
      <c r="J67" s="128" t="s">
        <v>199</v>
      </c>
      <c r="K67" s="128" t="s">
        <v>199</v>
      </c>
      <c r="L67" s="128" t="s">
        <v>199</v>
      </c>
      <c r="M67" s="128" t="s">
        <v>484</v>
      </c>
      <c r="N67" s="157" t="s">
        <v>1604</v>
      </c>
      <c r="O67" s="131" t="s">
        <v>486</v>
      </c>
      <c r="P67" s="128" t="s">
        <v>473</v>
      </c>
      <c r="Q67" s="157" t="s">
        <v>1605</v>
      </c>
      <c r="R67" s="128" t="s">
        <v>133</v>
      </c>
      <c r="S67" s="132">
        <v>45611</v>
      </c>
      <c r="T67" s="132">
        <v>45641</v>
      </c>
      <c r="U67" s="132" t="s">
        <v>133</v>
      </c>
      <c r="V67" s="133">
        <v>0</v>
      </c>
      <c r="W67" s="128"/>
      <c r="X67" s="158">
        <v>0.25</v>
      </c>
      <c r="Y67" s="128" t="s">
        <v>465</v>
      </c>
      <c r="Z67" s="128" t="s">
        <v>208</v>
      </c>
      <c r="AA67" s="128" t="s">
        <v>425</v>
      </c>
      <c r="AB67" s="128" t="s">
        <v>199</v>
      </c>
      <c r="AC67" s="128" t="s">
        <v>199</v>
      </c>
      <c r="AD67" s="128" t="s">
        <v>209</v>
      </c>
      <c r="AE67" s="128" t="s">
        <v>199</v>
      </c>
      <c r="AF67" s="128" t="s">
        <v>199</v>
      </c>
      <c r="AG67" s="128" t="s">
        <v>199</v>
      </c>
      <c r="AH67" s="128" t="s">
        <v>199</v>
      </c>
      <c r="AI67" s="128" t="s">
        <v>199</v>
      </c>
      <c r="AJ67" s="128" t="s">
        <v>199</v>
      </c>
      <c r="AK67" s="128" t="s">
        <v>199</v>
      </c>
      <c r="AL67" s="128" t="s">
        <v>476</v>
      </c>
    </row>
    <row r="68" spans="2:38" s="136" customFormat="1" ht="128.25" hidden="1" x14ac:dyDescent="0.2">
      <c r="B68" s="128" t="s">
        <v>455</v>
      </c>
      <c r="C68" s="129" t="s">
        <v>456</v>
      </c>
      <c r="D68" s="128" t="s">
        <v>457</v>
      </c>
      <c r="E68" s="148" t="s">
        <v>458</v>
      </c>
      <c r="F68" s="128" t="s">
        <v>459</v>
      </c>
      <c r="G68" s="128"/>
      <c r="H68" s="128" t="s">
        <v>460</v>
      </c>
      <c r="I68" s="128" t="s">
        <v>199</v>
      </c>
      <c r="J68" s="128" t="s">
        <v>199</v>
      </c>
      <c r="K68" s="128" t="s">
        <v>199</v>
      </c>
      <c r="L68" s="128" t="s">
        <v>199</v>
      </c>
      <c r="M68" s="128" t="s">
        <v>488</v>
      </c>
      <c r="N68" s="128" t="s">
        <v>489</v>
      </c>
      <c r="O68" s="131" t="s">
        <v>490</v>
      </c>
      <c r="P68" s="128" t="s">
        <v>491</v>
      </c>
      <c r="Q68" s="128"/>
      <c r="R68" s="128" t="s">
        <v>99</v>
      </c>
      <c r="S68" s="132">
        <v>45352</v>
      </c>
      <c r="T68" s="132">
        <v>45427</v>
      </c>
      <c r="U68" s="132" t="s">
        <v>282</v>
      </c>
      <c r="V68" s="140"/>
      <c r="W68" s="128"/>
      <c r="X68" s="128"/>
      <c r="Y68" s="128" t="s">
        <v>207</v>
      </c>
      <c r="Z68" s="128" t="s">
        <v>208</v>
      </c>
      <c r="AA68" s="128" t="s">
        <v>425</v>
      </c>
      <c r="AB68" s="128" t="s">
        <v>199</v>
      </c>
      <c r="AC68" s="131" t="s">
        <v>199</v>
      </c>
      <c r="AD68" s="128" t="s">
        <v>492</v>
      </c>
      <c r="AE68" s="128" t="s">
        <v>199</v>
      </c>
      <c r="AF68" s="128" t="s">
        <v>199</v>
      </c>
      <c r="AG68" s="128" t="s">
        <v>199</v>
      </c>
      <c r="AH68" s="128" t="s">
        <v>199</v>
      </c>
      <c r="AI68" s="128" t="s">
        <v>199</v>
      </c>
      <c r="AJ68" s="128" t="s">
        <v>199</v>
      </c>
      <c r="AK68" s="128" t="s">
        <v>199</v>
      </c>
      <c r="AL68" s="128" t="s">
        <v>476</v>
      </c>
    </row>
    <row r="69" spans="2:38" s="136" customFormat="1" ht="128.25" hidden="1" x14ac:dyDescent="0.2">
      <c r="B69" s="128" t="s">
        <v>455</v>
      </c>
      <c r="C69" s="129" t="s">
        <v>456</v>
      </c>
      <c r="D69" s="128" t="s">
        <v>457</v>
      </c>
      <c r="E69" s="148" t="s">
        <v>458</v>
      </c>
      <c r="F69" s="128" t="s">
        <v>459</v>
      </c>
      <c r="G69" s="128"/>
      <c r="H69" s="128" t="s">
        <v>460</v>
      </c>
      <c r="I69" s="128" t="s">
        <v>199</v>
      </c>
      <c r="J69" s="128" t="s">
        <v>199</v>
      </c>
      <c r="K69" s="128" t="s">
        <v>199</v>
      </c>
      <c r="L69" s="128" t="s">
        <v>199</v>
      </c>
      <c r="M69" s="128" t="s">
        <v>493</v>
      </c>
      <c r="N69" s="128" t="s">
        <v>494</v>
      </c>
      <c r="O69" s="131" t="s">
        <v>495</v>
      </c>
      <c r="P69" s="83" t="s">
        <v>496</v>
      </c>
      <c r="Q69" s="128" t="s">
        <v>497</v>
      </c>
      <c r="R69" s="128" t="s">
        <v>99</v>
      </c>
      <c r="S69" s="132">
        <v>45428</v>
      </c>
      <c r="T69" s="132">
        <v>45107</v>
      </c>
      <c r="U69" s="132" t="s">
        <v>282</v>
      </c>
      <c r="V69" s="140"/>
      <c r="W69" s="128"/>
      <c r="X69" s="128"/>
      <c r="Y69" s="128" t="s">
        <v>207</v>
      </c>
      <c r="Z69" s="128" t="s">
        <v>208</v>
      </c>
      <c r="AA69" s="128" t="s">
        <v>425</v>
      </c>
      <c r="AB69" s="128" t="s">
        <v>199</v>
      </c>
      <c r="AC69" s="131" t="s">
        <v>199</v>
      </c>
      <c r="AD69" s="128" t="s">
        <v>492</v>
      </c>
      <c r="AE69" s="128" t="s">
        <v>199</v>
      </c>
      <c r="AF69" s="128" t="s">
        <v>199</v>
      </c>
      <c r="AG69" s="128" t="s">
        <v>199</v>
      </c>
      <c r="AH69" s="128" t="s">
        <v>199</v>
      </c>
      <c r="AI69" s="128" t="s">
        <v>199</v>
      </c>
      <c r="AJ69" s="128" t="s">
        <v>199</v>
      </c>
      <c r="AK69" s="128" t="s">
        <v>199</v>
      </c>
      <c r="AL69" s="128" t="s">
        <v>476</v>
      </c>
    </row>
    <row r="70" spans="2:38" s="136" customFormat="1" ht="128.25" hidden="1" x14ac:dyDescent="0.2">
      <c r="B70" s="128" t="s">
        <v>455</v>
      </c>
      <c r="C70" s="129" t="s">
        <v>456</v>
      </c>
      <c r="D70" s="128" t="s">
        <v>457</v>
      </c>
      <c r="E70" s="148" t="s">
        <v>458</v>
      </c>
      <c r="F70" s="128" t="s">
        <v>498</v>
      </c>
      <c r="G70" s="128"/>
      <c r="H70" s="128" t="s">
        <v>460</v>
      </c>
      <c r="I70" s="128" t="s">
        <v>199</v>
      </c>
      <c r="J70" s="128" t="s">
        <v>199</v>
      </c>
      <c r="K70" s="128" t="s">
        <v>199</v>
      </c>
      <c r="L70" s="128" t="s">
        <v>199</v>
      </c>
      <c r="M70" s="128" t="s">
        <v>499</v>
      </c>
      <c r="N70" s="128" t="s">
        <v>500</v>
      </c>
      <c r="O70" s="128" t="s">
        <v>501</v>
      </c>
      <c r="P70" s="128" t="s">
        <v>491</v>
      </c>
      <c r="Q70" s="128"/>
      <c r="R70" s="128" t="s">
        <v>99</v>
      </c>
      <c r="S70" s="143">
        <v>45293</v>
      </c>
      <c r="T70" s="143">
        <v>45322</v>
      </c>
      <c r="U70" s="132" t="s">
        <v>133</v>
      </c>
      <c r="V70" s="133"/>
      <c r="W70" s="128"/>
      <c r="X70" s="158">
        <v>0.5</v>
      </c>
      <c r="Y70" s="128" t="s">
        <v>402</v>
      </c>
      <c r="Z70" s="128" t="s">
        <v>199</v>
      </c>
      <c r="AA70" s="128" t="s">
        <v>199</v>
      </c>
      <c r="AB70" s="128" t="s">
        <v>199</v>
      </c>
      <c r="AC70" s="128" t="s">
        <v>199</v>
      </c>
      <c r="AD70" s="128" t="s">
        <v>366</v>
      </c>
      <c r="AE70" s="128" t="s">
        <v>249</v>
      </c>
      <c r="AF70" s="128" t="s">
        <v>199</v>
      </c>
      <c r="AG70" s="128" t="s">
        <v>199</v>
      </c>
      <c r="AH70" s="128" t="s">
        <v>199</v>
      </c>
      <c r="AI70" s="128" t="s">
        <v>199</v>
      </c>
      <c r="AJ70" s="128" t="s">
        <v>404</v>
      </c>
      <c r="AK70" s="128" t="s">
        <v>405</v>
      </c>
      <c r="AL70" s="128" t="s">
        <v>502</v>
      </c>
    </row>
    <row r="71" spans="2:38" s="136" customFormat="1" ht="128.25" hidden="1" x14ac:dyDescent="0.2">
      <c r="B71" s="128" t="s">
        <v>455</v>
      </c>
      <c r="C71" s="129" t="s">
        <v>456</v>
      </c>
      <c r="D71" s="128" t="s">
        <v>457</v>
      </c>
      <c r="E71" s="148" t="s">
        <v>458</v>
      </c>
      <c r="F71" s="128" t="s">
        <v>498</v>
      </c>
      <c r="G71" s="128"/>
      <c r="H71" s="128" t="s">
        <v>460</v>
      </c>
      <c r="I71" s="128" t="s">
        <v>199</v>
      </c>
      <c r="J71" s="128" t="s">
        <v>199</v>
      </c>
      <c r="K71" s="128" t="s">
        <v>199</v>
      </c>
      <c r="L71" s="128" t="s">
        <v>199</v>
      </c>
      <c r="M71" s="128" t="s">
        <v>503</v>
      </c>
      <c r="N71" s="128" t="s">
        <v>504</v>
      </c>
      <c r="O71" s="128" t="s">
        <v>505</v>
      </c>
      <c r="P71" s="128" t="s">
        <v>506</v>
      </c>
      <c r="Q71" s="128"/>
      <c r="R71" s="128" t="s">
        <v>99</v>
      </c>
      <c r="S71" s="146">
        <v>45422</v>
      </c>
      <c r="T71" s="146">
        <v>45656</v>
      </c>
      <c r="U71" s="132" t="s">
        <v>133</v>
      </c>
      <c r="V71" s="133"/>
      <c r="W71" s="128"/>
      <c r="X71" s="158">
        <v>0.5</v>
      </c>
      <c r="Y71" s="128" t="s">
        <v>402</v>
      </c>
      <c r="Z71" s="128" t="s">
        <v>199</v>
      </c>
      <c r="AA71" s="128" t="s">
        <v>199</v>
      </c>
      <c r="AB71" s="128" t="s">
        <v>199</v>
      </c>
      <c r="AC71" s="128" t="s">
        <v>199</v>
      </c>
      <c r="AD71" s="128" t="s">
        <v>366</v>
      </c>
      <c r="AE71" s="128" t="s">
        <v>249</v>
      </c>
      <c r="AF71" s="128" t="s">
        <v>199</v>
      </c>
      <c r="AG71" s="128" t="s">
        <v>199</v>
      </c>
      <c r="AH71" s="128" t="s">
        <v>199</v>
      </c>
      <c r="AI71" s="128" t="s">
        <v>199</v>
      </c>
      <c r="AJ71" s="128" t="s">
        <v>404</v>
      </c>
      <c r="AK71" s="128" t="s">
        <v>507</v>
      </c>
      <c r="AL71" s="128" t="s">
        <v>502</v>
      </c>
    </row>
    <row r="72" spans="2:38" s="136" customFormat="1" ht="128.25" x14ac:dyDescent="0.2">
      <c r="B72" s="128" t="s">
        <v>455</v>
      </c>
      <c r="C72" s="129" t="s">
        <v>456</v>
      </c>
      <c r="D72" s="128" t="s">
        <v>457</v>
      </c>
      <c r="E72" s="148" t="s">
        <v>458</v>
      </c>
      <c r="F72" s="128" t="s">
        <v>498</v>
      </c>
      <c r="G72" s="128"/>
      <c r="H72" s="128" t="s">
        <v>460</v>
      </c>
      <c r="I72" s="128" t="s">
        <v>199</v>
      </c>
      <c r="J72" s="128" t="s">
        <v>199</v>
      </c>
      <c r="K72" s="128" t="s">
        <v>199</v>
      </c>
      <c r="L72" s="128" t="s">
        <v>199</v>
      </c>
      <c r="M72" s="128" t="s">
        <v>508</v>
      </c>
      <c r="N72" s="128" t="s">
        <v>509</v>
      </c>
      <c r="O72" s="131" t="s">
        <v>510</v>
      </c>
      <c r="P72" s="128" t="s">
        <v>473</v>
      </c>
      <c r="Q72" s="157" t="s">
        <v>1606</v>
      </c>
      <c r="R72" s="128" t="s">
        <v>133</v>
      </c>
      <c r="S72" s="132">
        <v>45292</v>
      </c>
      <c r="T72" s="132">
        <v>45322</v>
      </c>
      <c r="U72" s="132" t="s">
        <v>133</v>
      </c>
      <c r="V72" s="133">
        <v>0</v>
      </c>
      <c r="W72" s="128"/>
      <c r="X72" s="158">
        <v>0.6</v>
      </c>
      <c r="Y72" s="128" t="s">
        <v>465</v>
      </c>
      <c r="Z72" s="128" t="s">
        <v>208</v>
      </c>
      <c r="AA72" s="128" t="s">
        <v>425</v>
      </c>
      <c r="AB72" s="128" t="s">
        <v>199</v>
      </c>
      <c r="AC72" s="128" t="s">
        <v>199</v>
      </c>
      <c r="AD72" s="128" t="s">
        <v>209</v>
      </c>
      <c r="AE72" s="128" t="s">
        <v>199</v>
      </c>
      <c r="AF72" s="128" t="s">
        <v>199</v>
      </c>
      <c r="AG72" s="128" t="s">
        <v>199</v>
      </c>
      <c r="AH72" s="128" t="s">
        <v>199</v>
      </c>
      <c r="AI72" s="128" t="s">
        <v>199</v>
      </c>
      <c r="AJ72" s="128" t="s">
        <v>199</v>
      </c>
      <c r="AK72" s="128" t="s">
        <v>199</v>
      </c>
      <c r="AL72" s="128" t="s">
        <v>476</v>
      </c>
    </row>
    <row r="73" spans="2:38" s="136" customFormat="1" ht="128.25" x14ac:dyDescent="0.2">
      <c r="B73" s="128" t="s">
        <v>455</v>
      </c>
      <c r="C73" s="129" t="s">
        <v>456</v>
      </c>
      <c r="D73" s="128" t="s">
        <v>457</v>
      </c>
      <c r="E73" s="148" t="s">
        <v>458</v>
      </c>
      <c r="F73" s="128" t="s">
        <v>498</v>
      </c>
      <c r="G73" s="128"/>
      <c r="H73" s="128" t="s">
        <v>460</v>
      </c>
      <c r="I73" s="128" t="s">
        <v>199</v>
      </c>
      <c r="J73" s="128" t="s">
        <v>199</v>
      </c>
      <c r="K73" s="128" t="s">
        <v>199</v>
      </c>
      <c r="L73" s="128" t="s">
        <v>199</v>
      </c>
      <c r="M73" s="128" t="s">
        <v>511</v>
      </c>
      <c r="N73" s="157" t="s">
        <v>1607</v>
      </c>
      <c r="O73" s="131" t="s">
        <v>512</v>
      </c>
      <c r="P73" s="128" t="s">
        <v>473</v>
      </c>
      <c r="Q73" s="157" t="s">
        <v>1608</v>
      </c>
      <c r="R73" s="128" t="s">
        <v>133</v>
      </c>
      <c r="S73" s="132">
        <v>45323</v>
      </c>
      <c r="T73" s="132">
        <v>45350</v>
      </c>
      <c r="U73" s="132" t="s">
        <v>282</v>
      </c>
      <c r="V73" s="133">
        <v>0</v>
      </c>
      <c r="W73" s="128"/>
      <c r="X73" s="158">
        <v>0.4</v>
      </c>
      <c r="Y73" s="128" t="s">
        <v>465</v>
      </c>
      <c r="Z73" s="128" t="s">
        <v>208</v>
      </c>
      <c r="AA73" s="128" t="s">
        <v>425</v>
      </c>
      <c r="AB73" s="128" t="s">
        <v>199</v>
      </c>
      <c r="AC73" s="128" t="s">
        <v>199</v>
      </c>
      <c r="AD73" s="128" t="s">
        <v>209</v>
      </c>
      <c r="AE73" s="128" t="s">
        <v>199</v>
      </c>
      <c r="AF73" s="128" t="s">
        <v>199</v>
      </c>
      <c r="AG73" s="128" t="s">
        <v>199</v>
      </c>
      <c r="AH73" s="128" t="s">
        <v>199</v>
      </c>
      <c r="AI73" s="128" t="s">
        <v>199</v>
      </c>
      <c r="AJ73" s="128" t="s">
        <v>199</v>
      </c>
      <c r="AK73" s="128" t="s">
        <v>199</v>
      </c>
      <c r="AL73" s="128" t="s">
        <v>476</v>
      </c>
    </row>
    <row r="74" spans="2:38" s="136" customFormat="1" ht="128.25" x14ac:dyDescent="0.2">
      <c r="B74" s="128" t="s">
        <v>455</v>
      </c>
      <c r="C74" s="129" t="s">
        <v>456</v>
      </c>
      <c r="D74" s="128" t="s">
        <v>457</v>
      </c>
      <c r="E74" s="148" t="s">
        <v>458</v>
      </c>
      <c r="F74" s="128" t="s">
        <v>514</v>
      </c>
      <c r="G74" s="128"/>
      <c r="H74" s="128" t="s">
        <v>460</v>
      </c>
      <c r="I74" s="128" t="s">
        <v>199</v>
      </c>
      <c r="J74" s="128" t="s">
        <v>199</v>
      </c>
      <c r="K74" s="128" t="s">
        <v>199</v>
      </c>
      <c r="L74" s="128" t="s">
        <v>199</v>
      </c>
      <c r="M74" s="128" t="s">
        <v>515</v>
      </c>
      <c r="N74" s="128" t="s">
        <v>516</v>
      </c>
      <c r="O74" s="131" t="s">
        <v>517</v>
      </c>
      <c r="P74" s="128" t="s">
        <v>473</v>
      </c>
      <c r="Q74" s="157" t="s">
        <v>1609</v>
      </c>
      <c r="R74" s="128" t="s">
        <v>133</v>
      </c>
      <c r="S74" s="132">
        <v>45292</v>
      </c>
      <c r="T74" s="132">
        <v>45473</v>
      </c>
      <c r="U74" s="132" t="s">
        <v>519</v>
      </c>
      <c r="V74" s="133">
        <v>0</v>
      </c>
      <c r="W74" s="128"/>
      <c r="X74" s="158">
        <v>0.5</v>
      </c>
      <c r="Y74" s="128" t="s">
        <v>465</v>
      </c>
      <c r="Z74" s="128" t="s">
        <v>376</v>
      </c>
      <c r="AA74" s="128" t="s">
        <v>199</v>
      </c>
      <c r="AB74" s="128" t="s">
        <v>199</v>
      </c>
      <c r="AC74" s="128" t="s">
        <v>199</v>
      </c>
      <c r="AD74" s="128" t="s">
        <v>520</v>
      </c>
      <c r="AE74" s="128" t="s">
        <v>199</v>
      </c>
      <c r="AF74" s="128" t="s">
        <v>199</v>
      </c>
      <c r="AG74" s="128" t="s">
        <v>199</v>
      </c>
      <c r="AH74" s="128" t="s">
        <v>199</v>
      </c>
      <c r="AI74" s="128" t="s">
        <v>199</v>
      </c>
      <c r="AJ74" s="128" t="s">
        <v>199</v>
      </c>
      <c r="AK74" s="128" t="s">
        <v>199</v>
      </c>
      <c r="AL74" s="128" t="s">
        <v>476</v>
      </c>
    </row>
    <row r="75" spans="2:38" s="136" customFormat="1" ht="128.25" x14ac:dyDescent="0.2">
      <c r="B75" s="128" t="s">
        <v>455</v>
      </c>
      <c r="C75" s="129" t="s">
        <v>456</v>
      </c>
      <c r="D75" s="128" t="s">
        <v>457</v>
      </c>
      <c r="E75" s="148" t="s">
        <v>458</v>
      </c>
      <c r="F75" s="128" t="s">
        <v>514</v>
      </c>
      <c r="G75" s="128"/>
      <c r="H75" s="128" t="s">
        <v>460</v>
      </c>
      <c r="I75" s="128" t="s">
        <v>199</v>
      </c>
      <c r="J75" s="128" t="s">
        <v>199</v>
      </c>
      <c r="K75" s="128" t="s">
        <v>199</v>
      </c>
      <c r="L75" s="128" t="s">
        <v>199</v>
      </c>
      <c r="M75" s="128" t="s">
        <v>521</v>
      </c>
      <c r="N75" s="128" t="s">
        <v>522</v>
      </c>
      <c r="O75" s="131" t="s">
        <v>517</v>
      </c>
      <c r="P75" s="128" t="s">
        <v>473</v>
      </c>
      <c r="Q75" s="157" t="s">
        <v>1610</v>
      </c>
      <c r="R75" s="128" t="s">
        <v>133</v>
      </c>
      <c r="S75" s="132">
        <v>45474</v>
      </c>
      <c r="T75" s="132">
        <v>45641</v>
      </c>
      <c r="U75" s="132" t="s">
        <v>519</v>
      </c>
      <c r="V75" s="133">
        <v>0</v>
      </c>
      <c r="W75" s="128"/>
      <c r="X75" s="158">
        <v>0.5</v>
      </c>
      <c r="Y75" s="128" t="s">
        <v>465</v>
      </c>
      <c r="Z75" s="128" t="s">
        <v>376</v>
      </c>
      <c r="AA75" s="128" t="s">
        <v>199</v>
      </c>
      <c r="AB75" s="128" t="s">
        <v>199</v>
      </c>
      <c r="AC75" s="128" t="s">
        <v>199</v>
      </c>
      <c r="AD75" s="128" t="s">
        <v>520</v>
      </c>
      <c r="AE75" s="128" t="s">
        <v>199</v>
      </c>
      <c r="AF75" s="128" t="s">
        <v>199</v>
      </c>
      <c r="AG75" s="128" t="s">
        <v>199</v>
      </c>
      <c r="AH75" s="128" t="s">
        <v>199</v>
      </c>
      <c r="AI75" s="128" t="s">
        <v>199</v>
      </c>
      <c r="AJ75" s="128" t="s">
        <v>199</v>
      </c>
      <c r="AK75" s="128" t="s">
        <v>199</v>
      </c>
      <c r="AL75" s="128" t="s">
        <v>476</v>
      </c>
    </row>
    <row r="76" spans="2:38" s="136" customFormat="1" ht="199.5" hidden="1" x14ac:dyDescent="0.2">
      <c r="B76" s="128" t="s">
        <v>523</v>
      </c>
      <c r="C76" s="129" t="s">
        <v>524</v>
      </c>
      <c r="D76" s="128" t="s">
        <v>525</v>
      </c>
      <c r="E76" s="128" t="s">
        <v>526</v>
      </c>
      <c r="F76" s="128" t="s">
        <v>527</v>
      </c>
      <c r="G76" s="128"/>
      <c r="H76" s="128" t="s">
        <v>282</v>
      </c>
      <c r="I76" s="128" t="s">
        <v>199</v>
      </c>
      <c r="J76" s="128" t="s">
        <v>199</v>
      </c>
      <c r="K76" s="128" t="s">
        <v>199</v>
      </c>
      <c r="L76" s="128" t="s">
        <v>199</v>
      </c>
      <c r="M76" s="128" t="s">
        <v>528</v>
      </c>
      <c r="N76" s="128" t="s">
        <v>529</v>
      </c>
      <c r="O76" s="131" t="s">
        <v>530</v>
      </c>
      <c r="P76" s="128" t="s">
        <v>531</v>
      </c>
      <c r="Q76" s="128" t="s">
        <v>532</v>
      </c>
      <c r="R76" s="128" t="s">
        <v>0</v>
      </c>
      <c r="S76" s="132">
        <v>45292</v>
      </c>
      <c r="T76" s="132">
        <v>45382</v>
      </c>
      <c r="U76" s="132" t="s">
        <v>0</v>
      </c>
      <c r="V76" s="133"/>
      <c r="W76" s="128"/>
      <c r="X76" s="134">
        <v>0.5</v>
      </c>
      <c r="Y76" s="128" t="s">
        <v>402</v>
      </c>
      <c r="Z76" s="128" t="s">
        <v>534</v>
      </c>
      <c r="AA76" s="128" t="s">
        <v>199</v>
      </c>
      <c r="AB76" s="128" t="s">
        <v>199</v>
      </c>
      <c r="AC76" s="128" t="s">
        <v>199</v>
      </c>
      <c r="AD76" s="128" t="s">
        <v>366</v>
      </c>
      <c r="AE76" s="128" t="s">
        <v>199</v>
      </c>
      <c r="AF76" s="128" t="s">
        <v>199</v>
      </c>
      <c r="AG76" s="128" t="s">
        <v>199</v>
      </c>
      <c r="AH76" s="128" t="s">
        <v>199</v>
      </c>
      <c r="AI76" s="128" t="s">
        <v>199</v>
      </c>
      <c r="AJ76" s="128" t="s">
        <v>404</v>
      </c>
      <c r="AK76" s="128" t="s">
        <v>535</v>
      </c>
      <c r="AL76" s="128" t="s">
        <v>536</v>
      </c>
    </row>
    <row r="77" spans="2:38" s="136" customFormat="1" ht="199.5" hidden="1" x14ac:dyDescent="0.2">
      <c r="B77" s="128" t="s">
        <v>523</v>
      </c>
      <c r="C77" s="129" t="s">
        <v>524</v>
      </c>
      <c r="D77" s="128" t="s">
        <v>525</v>
      </c>
      <c r="E77" s="128" t="s">
        <v>526</v>
      </c>
      <c r="F77" s="128" t="s">
        <v>527</v>
      </c>
      <c r="G77" s="128"/>
      <c r="H77" s="128" t="s">
        <v>282</v>
      </c>
      <c r="I77" s="128" t="s">
        <v>199</v>
      </c>
      <c r="J77" s="128" t="s">
        <v>199</v>
      </c>
      <c r="K77" s="128" t="s">
        <v>199</v>
      </c>
      <c r="L77" s="128" t="s">
        <v>199</v>
      </c>
      <c r="M77" s="128" t="s">
        <v>537</v>
      </c>
      <c r="N77" s="128" t="s">
        <v>538</v>
      </c>
      <c r="O77" s="131" t="s">
        <v>539</v>
      </c>
      <c r="P77" s="128" t="s">
        <v>531</v>
      </c>
      <c r="Q77" s="128" t="s">
        <v>532</v>
      </c>
      <c r="R77" s="128" t="s">
        <v>0</v>
      </c>
      <c r="S77" s="132">
        <v>45383</v>
      </c>
      <c r="T77" s="132">
        <v>45473</v>
      </c>
      <c r="U77" s="132" t="s">
        <v>519</v>
      </c>
      <c r="V77" s="133"/>
      <c r="W77" s="128"/>
      <c r="X77" s="134">
        <v>0.5</v>
      </c>
      <c r="Y77" s="128" t="s">
        <v>402</v>
      </c>
      <c r="Z77" s="128" t="s">
        <v>534</v>
      </c>
      <c r="AA77" s="128" t="s">
        <v>199</v>
      </c>
      <c r="AB77" s="128" t="s">
        <v>199</v>
      </c>
      <c r="AC77" s="128" t="s">
        <v>199</v>
      </c>
      <c r="AD77" s="128" t="s">
        <v>366</v>
      </c>
      <c r="AE77" s="128" t="s">
        <v>199</v>
      </c>
      <c r="AF77" s="128" t="s">
        <v>199</v>
      </c>
      <c r="AG77" s="128" t="s">
        <v>199</v>
      </c>
      <c r="AH77" s="128" t="s">
        <v>199</v>
      </c>
      <c r="AI77" s="128" t="s">
        <v>199</v>
      </c>
      <c r="AJ77" s="128" t="s">
        <v>404</v>
      </c>
      <c r="AK77" s="128" t="s">
        <v>535</v>
      </c>
      <c r="AL77" s="128" t="s">
        <v>536</v>
      </c>
    </row>
    <row r="78" spans="2:38" s="136" customFormat="1" ht="199.5" hidden="1" x14ac:dyDescent="0.2">
      <c r="B78" s="128" t="s">
        <v>523</v>
      </c>
      <c r="C78" s="129" t="s">
        <v>524</v>
      </c>
      <c r="D78" s="128" t="s">
        <v>525</v>
      </c>
      <c r="E78" s="128" t="s">
        <v>526</v>
      </c>
      <c r="F78" s="128" t="s">
        <v>527</v>
      </c>
      <c r="G78" s="128"/>
      <c r="H78" s="128" t="s">
        <v>282</v>
      </c>
      <c r="I78" s="128" t="s">
        <v>199</v>
      </c>
      <c r="J78" s="128" t="s">
        <v>199</v>
      </c>
      <c r="K78" s="128" t="s">
        <v>199</v>
      </c>
      <c r="L78" s="128" t="s">
        <v>199</v>
      </c>
      <c r="M78" s="128" t="s">
        <v>540</v>
      </c>
      <c r="N78" s="128" t="s">
        <v>541</v>
      </c>
      <c r="O78" s="131" t="s">
        <v>542</v>
      </c>
      <c r="P78" s="128" t="s">
        <v>543</v>
      </c>
      <c r="Q78" s="128" t="s">
        <v>544</v>
      </c>
      <c r="R78" s="128" t="s">
        <v>545</v>
      </c>
      <c r="S78" s="132">
        <v>45323</v>
      </c>
      <c r="T78" s="132">
        <v>45641</v>
      </c>
      <c r="U78" s="132" t="s">
        <v>519</v>
      </c>
      <c r="V78" s="133"/>
      <c r="W78" s="128"/>
      <c r="X78" s="134">
        <v>1</v>
      </c>
      <c r="Y78" s="128" t="s">
        <v>207</v>
      </c>
      <c r="Z78" s="128" t="s">
        <v>402</v>
      </c>
      <c r="AA78" s="128" t="s">
        <v>199</v>
      </c>
      <c r="AB78" s="128" t="s">
        <v>199</v>
      </c>
      <c r="AC78" s="128" t="s">
        <v>199</v>
      </c>
      <c r="AD78" s="128" t="s">
        <v>366</v>
      </c>
      <c r="AE78" s="128" t="s">
        <v>199</v>
      </c>
      <c r="AF78" s="128" t="s">
        <v>199</v>
      </c>
      <c r="AG78" s="128" t="s">
        <v>199</v>
      </c>
      <c r="AH78" s="128" t="s">
        <v>199</v>
      </c>
      <c r="AI78" s="128" t="s">
        <v>199</v>
      </c>
      <c r="AJ78" s="128" t="s">
        <v>404</v>
      </c>
      <c r="AK78" s="128" t="s">
        <v>405</v>
      </c>
      <c r="AL78" s="128" t="s">
        <v>547</v>
      </c>
    </row>
    <row r="79" spans="2:38" s="136" customFormat="1" ht="199.5" hidden="1" x14ac:dyDescent="0.2">
      <c r="B79" s="128" t="s">
        <v>523</v>
      </c>
      <c r="C79" s="129" t="s">
        <v>524</v>
      </c>
      <c r="D79" s="128" t="s">
        <v>548</v>
      </c>
      <c r="E79" s="128" t="s">
        <v>549</v>
      </c>
      <c r="F79" s="128" t="s">
        <v>550</v>
      </c>
      <c r="G79" s="128" t="s">
        <v>551</v>
      </c>
      <c r="H79" s="128" t="s">
        <v>282</v>
      </c>
      <c r="I79" s="128" t="s">
        <v>199</v>
      </c>
      <c r="J79" s="128" t="s">
        <v>199</v>
      </c>
      <c r="K79" s="128" t="s">
        <v>199</v>
      </c>
      <c r="L79" s="128" t="s">
        <v>199</v>
      </c>
      <c r="M79" s="128" t="s">
        <v>552</v>
      </c>
      <c r="N79" s="128" t="s">
        <v>553</v>
      </c>
      <c r="O79" s="131" t="s">
        <v>554</v>
      </c>
      <c r="P79" s="128" t="s">
        <v>532</v>
      </c>
      <c r="Q79" s="128" t="s">
        <v>531</v>
      </c>
      <c r="R79" s="128" t="s">
        <v>0</v>
      </c>
      <c r="S79" s="132">
        <v>45383</v>
      </c>
      <c r="T79" s="132">
        <v>45397</v>
      </c>
      <c r="U79" s="132" t="s">
        <v>519</v>
      </c>
      <c r="V79" s="133"/>
      <c r="W79" s="128"/>
      <c r="X79" s="134">
        <v>0.15</v>
      </c>
      <c r="Y79" s="128" t="s">
        <v>534</v>
      </c>
      <c r="Z79" s="128" t="s">
        <v>208</v>
      </c>
      <c r="AA79" s="128" t="s">
        <v>199</v>
      </c>
      <c r="AB79" s="128" t="s">
        <v>199</v>
      </c>
      <c r="AC79" s="128" t="s">
        <v>199</v>
      </c>
      <c r="AD79" s="128" t="s">
        <v>366</v>
      </c>
      <c r="AE79" s="128" t="s">
        <v>199</v>
      </c>
      <c r="AF79" s="128"/>
      <c r="AG79" s="128"/>
      <c r="AH79" s="128"/>
      <c r="AI79" s="128" t="s">
        <v>199</v>
      </c>
      <c r="AJ79" s="128" t="s">
        <v>367</v>
      </c>
      <c r="AK79" s="128" t="s">
        <v>368</v>
      </c>
      <c r="AL79" s="128" t="s">
        <v>536</v>
      </c>
    </row>
    <row r="80" spans="2:38" s="136" customFormat="1" ht="199.5" hidden="1" x14ac:dyDescent="0.2">
      <c r="B80" s="128" t="s">
        <v>523</v>
      </c>
      <c r="C80" s="129" t="s">
        <v>524</v>
      </c>
      <c r="D80" s="128" t="s">
        <v>548</v>
      </c>
      <c r="E80" s="128" t="s">
        <v>549</v>
      </c>
      <c r="F80" s="128" t="s">
        <v>550</v>
      </c>
      <c r="G80" s="128" t="s">
        <v>551</v>
      </c>
      <c r="H80" s="128" t="s">
        <v>282</v>
      </c>
      <c r="I80" s="128" t="s">
        <v>199</v>
      </c>
      <c r="J80" s="128" t="s">
        <v>199</v>
      </c>
      <c r="K80" s="128" t="s">
        <v>199</v>
      </c>
      <c r="L80" s="128" t="s">
        <v>199</v>
      </c>
      <c r="M80" s="128" t="s">
        <v>555</v>
      </c>
      <c r="N80" s="128" t="s">
        <v>556</v>
      </c>
      <c r="O80" s="131" t="s">
        <v>557</v>
      </c>
      <c r="P80" s="128" t="s">
        <v>532</v>
      </c>
      <c r="Q80" s="128" t="s">
        <v>531</v>
      </c>
      <c r="R80" s="128" t="s">
        <v>0</v>
      </c>
      <c r="S80" s="132">
        <v>45474</v>
      </c>
      <c r="T80" s="132">
        <v>45488</v>
      </c>
      <c r="U80" s="132" t="s">
        <v>519</v>
      </c>
      <c r="V80" s="133"/>
      <c r="W80" s="128"/>
      <c r="X80" s="134">
        <v>0.15</v>
      </c>
      <c r="Y80" s="128" t="s">
        <v>534</v>
      </c>
      <c r="Z80" s="128" t="s">
        <v>208</v>
      </c>
      <c r="AA80" s="128" t="s">
        <v>199</v>
      </c>
      <c r="AB80" s="128" t="s">
        <v>199</v>
      </c>
      <c r="AC80" s="128" t="s">
        <v>199</v>
      </c>
      <c r="AD80" s="128" t="s">
        <v>366</v>
      </c>
      <c r="AE80" s="128" t="s">
        <v>199</v>
      </c>
      <c r="AF80" s="128" t="s">
        <v>199</v>
      </c>
      <c r="AG80" s="128" t="s">
        <v>199</v>
      </c>
      <c r="AH80" s="128" t="s">
        <v>199</v>
      </c>
      <c r="AI80" s="128" t="s">
        <v>199</v>
      </c>
      <c r="AJ80" s="128" t="s">
        <v>367</v>
      </c>
      <c r="AK80" s="128" t="s">
        <v>368</v>
      </c>
      <c r="AL80" s="128" t="s">
        <v>536</v>
      </c>
    </row>
    <row r="81" spans="2:38" s="136" customFormat="1" ht="199.5" hidden="1" x14ac:dyDescent="0.2">
      <c r="B81" s="128" t="s">
        <v>523</v>
      </c>
      <c r="C81" s="129" t="s">
        <v>524</v>
      </c>
      <c r="D81" s="128" t="s">
        <v>548</v>
      </c>
      <c r="E81" s="128" t="s">
        <v>549</v>
      </c>
      <c r="F81" s="128" t="s">
        <v>550</v>
      </c>
      <c r="G81" s="128" t="s">
        <v>551</v>
      </c>
      <c r="H81" s="128" t="s">
        <v>282</v>
      </c>
      <c r="I81" s="128" t="s">
        <v>199</v>
      </c>
      <c r="J81" s="128" t="s">
        <v>199</v>
      </c>
      <c r="K81" s="128" t="s">
        <v>199</v>
      </c>
      <c r="L81" s="128" t="s">
        <v>199</v>
      </c>
      <c r="M81" s="128" t="s">
        <v>558</v>
      </c>
      <c r="N81" s="128" t="s">
        <v>559</v>
      </c>
      <c r="O81" s="131" t="s">
        <v>560</v>
      </c>
      <c r="P81" s="128" t="s">
        <v>532</v>
      </c>
      <c r="Q81" s="128" t="s">
        <v>531</v>
      </c>
      <c r="R81" s="128" t="s">
        <v>0</v>
      </c>
      <c r="S81" s="132">
        <v>45566</v>
      </c>
      <c r="T81" s="132">
        <v>45580</v>
      </c>
      <c r="U81" s="132" t="s">
        <v>519</v>
      </c>
      <c r="V81" s="133"/>
      <c r="W81" s="128"/>
      <c r="X81" s="134">
        <v>0.2</v>
      </c>
      <c r="Y81" s="128" t="s">
        <v>534</v>
      </c>
      <c r="Z81" s="128" t="s">
        <v>208</v>
      </c>
      <c r="AA81" s="128" t="s">
        <v>199</v>
      </c>
      <c r="AB81" s="128" t="s">
        <v>199</v>
      </c>
      <c r="AC81" s="128" t="s">
        <v>199</v>
      </c>
      <c r="AD81" s="128" t="s">
        <v>366</v>
      </c>
      <c r="AE81" s="128" t="s">
        <v>199</v>
      </c>
      <c r="AF81" s="128" t="s">
        <v>199</v>
      </c>
      <c r="AG81" s="128" t="s">
        <v>199</v>
      </c>
      <c r="AH81" s="128" t="s">
        <v>199</v>
      </c>
      <c r="AI81" s="128" t="s">
        <v>199</v>
      </c>
      <c r="AJ81" s="128" t="s">
        <v>367</v>
      </c>
      <c r="AK81" s="128" t="s">
        <v>368</v>
      </c>
      <c r="AL81" s="128" t="s">
        <v>536</v>
      </c>
    </row>
    <row r="82" spans="2:38" s="136" customFormat="1" ht="199.5" hidden="1" x14ac:dyDescent="0.2">
      <c r="B82" s="128" t="s">
        <v>523</v>
      </c>
      <c r="C82" s="129" t="s">
        <v>524</v>
      </c>
      <c r="D82" s="128" t="s">
        <v>548</v>
      </c>
      <c r="E82" s="128" t="s">
        <v>549</v>
      </c>
      <c r="F82" s="128"/>
      <c r="G82" s="128"/>
      <c r="H82" s="128" t="s">
        <v>561</v>
      </c>
      <c r="I82" s="128" t="s">
        <v>199</v>
      </c>
      <c r="J82" s="128" t="s">
        <v>199</v>
      </c>
      <c r="K82" s="128" t="s">
        <v>199</v>
      </c>
      <c r="L82" s="128" t="s">
        <v>199</v>
      </c>
      <c r="M82" s="128" t="s">
        <v>562</v>
      </c>
      <c r="N82" s="128" t="s">
        <v>563</v>
      </c>
      <c r="O82" s="131" t="s">
        <v>564</v>
      </c>
      <c r="P82" s="128" t="s">
        <v>532</v>
      </c>
      <c r="Q82" s="128" t="s">
        <v>531</v>
      </c>
      <c r="R82" s="128" t="s">
        <v>0</v>
      </c>
      <c r="S82" s="132">
        <v>45383</v>
      </c>
      <c r="T82" s="132">
        <v>45397</v>
      </c>
      <c r="U82" s="132" t="s">
        <v>519</v>
      </c>
      <c r="V82" s="133"/>
      <c r="W82" s="128"/>
      <c r="X82" s="134">
        <v>0.15</v>
      </c>
      <c r="Y82" s="128" t="s">
        <v>534</v>
      </c>
      <c r="Z82" s="128" t="s">
        <v>208</v>
      </c>
      <c r="AA82" s="128" t="s">
        <v>199</v>
      </c>
      <c r="AB82" s="128" t="s">
        <v>199</v>
      </c>
      <c r="AC82" s="128" t="s">
        <v>199</v>
      </c>
      <c r="AD82" s="128" t="s">
        <v>366</v>
      </c>
      <c r="AE82" s="128" t="s">
        <v>199</v>
      </c>
      <c r="AF82" s="128" t="s">
        <v>199</v>
      </c>
      <c r="AG82" s="128" t="s">
        <v>199</v>
      </c>
      <c r="AH82" s="128" t="s">
        <v>199</v>
      </c>
      <c r="AI82" s="128" t="s">
        <v>199</v>
      </c>
      <c r="AJ82" s="128" t="s">
        <v>404</v>
      </c>
      <c r="AK82" s="128" t="s">
        <v>565</v>
      </c>
      <c r="AL82" s="128" t="s">
        <v>536</v>
      </c>
    </row>
    <row r="83" spans="2:38" s="136" customFormat="1" ht="199.5" hidden="1" x14ac:dyDescent="0.2">
      <c r="B83" s="128" t="s">
        <v>523</v>
      </c>
      <c r="C83" s="129" t="s">
        <v>524</v>
      </c>
      <c r="D83" s="128" t="s">
        <v>548</v>
      </c>
      <c r="E83" s="128" t="s">
        <v>549</v>
      </c>
      <c r="F83" s="128"/>
      <c r="G83" s="128"/>
      <c r="H83" s="128" t="s">
        <v>282</v>
      </c>
      <c r="I83" s="128" t="s">
        <v>199</v>
      </c>
      <c r="J83" s="128" t="s">
        <v>199</v>
      </c>
      <c r="K83" s="128" t="s">
        <v>199</v>
      </c>
      <c r="L83" s="128" t="s">
        <v>199</v>
      </c>
      <c r="M83" s="128" t="s">
        <v>566</v>
      </c>
      <c r="N83" s="128" t="s">
        <v>563</v>
      </c>
      <c r="O83" s="131" t="s">
        <v>567</v>
      </c>
      <c r="P83" s="128" t="s">
        <v>532</v>
      </c>
      <c r="Q83" s="128" t="s">
        <v>531</v>
      </c>
      <c r="R83" s="128" t="s">
        <v>0</v>
      </c>
      <c r="S83" s="132">
        <v>45474</v>
      </c>
      <c r="T83" s="132">
        <v>45488</v>
      </c>
      <c r="U83" s="132" t="s">
        <v>519</v>
      </c>
      <c r="V83" s="133"/>
      <c r="W83" s="128"/>
      <c r="X83" s="134">
        <v>0.15</v>
      </c>
      <c r="Y83" s="128" t="s">
        <v>534</v>
      </c>
      <c r="Z83" s="128" t="s">
        <v>208</v>
      </c>
      <c r="AA83" s="128" t="s">
        <v>199</v>
      </c>
      <c r="AB83" s="128" t="s">
        <v>199</v>
      </c>
      <c r="AC83" s="128" t="s">
        <v>199</v>
      </c>
      <c r="AD83" s="128" t="s">
        <v>366</v>
      </c>
      <c r="AE83" s="128" t="s">
        <v>199</v>
      </c>
      <c r="AF83" s="128" t="s">
        <v>199</v>
      </c>
      <c r="AG83" s="128" t="s">
        <v>199</v>
      </c>
      <c r="AH83" s="128" t="s">
        <v>199</v>
      </c>
      <c r="AI83" s="128" t="s">
        <v>199</v>
      </c>
      <c r="AJ83" s="128" t="s">
        <v>367</v>
      </c>
      <c r="AK83" s="128" t="s">
        <v>368</v>
      </c>
      <c r="AL83" s="128" t="s">
        <v>536</v>
      </c>
    </row>
    <row r="84" spans="2:38" s="136" customFormat="1" ht="199.5" hidden="1" x14ac:dyDescent="0.2">
      <c r="B84" s="128" t="s">
        <v>523</v>
      </c>
      <c r="C84" s="129" t="s">
        <v>524</v>
      </c>
      <c r="D84" s="128" t="s">
        <v>548</v>
      </c>
      <c r="E84" s="128" t="s">
        <v>549</v>
      </c>
      <c r="F84" s="128"/>
      <c r="G84" s="128"/>
      <c r="H84" s="128" t="s">
        <v>282</v>
      </c>
      <c r="I84" s="128" t="s">
        <v>199</v>
      </c>
      <c r="J84" s="128" t="s">
        <v>199</v>
      </c>
      <c r="K84" s="128" t="s">
        <v>199</v>
      </c>
      <c r="L84" s="128" t="s">
        <v>199</v>
      </c>
      <c r="M84" s="128" t="s">
        <v>568</v>
      </c>
      <c r="N84" s="128" t="s">
        <v>563</v>
      </c>
      <c r="O84" s="131" t="s">
        <v>567</v>
      </c>
      <c r="P84" s="128" t="s">
        <v>532</v>
      </c>
      <c r="Q84" s="128" t="s">
        <v>531</v>
      </c>
      <c r="R84" s="128" t="s">
        <v>0</v>
      </c>
      <c r="S84" s="132">
        <v>45566</v>
      </c>
      <c r="T84" s="132">
        <v>45580</v>
      </c>
      <c r="U84" s="132" t="s">
        <v>519</v>
      </c>
      <c r="V84" s="133"/>
      <c r="W84" s="128"/>
      <c r="X84" s="134">
        <v>0.2</v>
      </c>
      <c r="Y84" s="128" t="s">
        <v>534</v>
      </c>
      <c r="Z84" s="128" t="s">
        <v>208</v>
      </c>
      <c r="AA84" s="128" t="s">
        <v>199</v>
      </c>
      <c r="AB84" s="128" t="s">
        <v>199</v>
      </c>
      <c r="AC84" s="128" t="s">
        <v>199</v>
      </c>
      <c r="AD84" s="128" t="s">
        <v>366</v>
      </c>
      <c r="AE84" s="128" t="s">
        <v>199</v>
      </c>
      <c r="AF84" s="128" t="s">
        <v>199</v>
      </c>
      <c r="AG84" s="128" t="s">
        <v>199</v>
      </c>
      <c r="AH84" s="128" t="s">
        <v>199</v>
      </c>
      <c r="AI84" s="128" t="s">
        <v>199</v>
      </c>
      <c r="AJ84" s="128" t="s">
        <v>404</v>
      </c>
      <c r="AK84" s="128" t="s">
        <v>565</v>
      </c>
      <c r="AL84" s="128" t="s">
        <v>536</v>
      </c>
    </row>
    <row r="85" spans="2:38" s="136" customFormat="1" ht="199.5" hidden="1" x14ac:dyDescent="0.2">
      <c r="B85" s="128" t="s">
        <v>523</v>
      </c>
      <c r="C85" s="129" t="s">
        <v>524</v>
      </c>
      <c r="D85" s="128" t="s">
        <v>548</v>
      </c>
      <c r="E85" s="128" t="s">
        <v>549</v>
      </c>
      <c r="F85" s="128" t="s">
        <v>550</v>
      </c>
      <c r="G85" s="128"/>
      <c r="H85" s="128" t="s">
        <v>282</v>
      </c>
      <c r="I85" s="128" t="s">
        <v>199</v>
      </c>
      <c r="J85" s="128" t="s">
        <v>199</v>
      </c>
      <c r="K85" s="128" t="s">
        <v>199</v>
      </c>
      <c r="L85" s="128" t="s">
        <v>199</v>
      </c>
      <c r="M85" s="128" t="s">
        <v>601</v>
      </c>
      <c r="N85" s="128" t="s">
        <v>602</v>
      </c>
      <c r="O85" s="128" t="s">
        <v>603</v>
      </c>
      <c r="P85" s="128" t="s">
        <v>506</v>
      </c>
      <c r="Q85" s="128" t="s">
        <v>584</v>
      </c>
      <c r="R85" s="128" t="s">
        <v>99</v>
      </c>
      <c r="S85" s="146">
        <v>45352</v>
      </c>
      <c r="T85" s="146">
        <v>45275</v>
      </c>
      <c r="U85" s="132" t="s">
        <v>282</v>
      </c>
      <c r="V85" s="133"/>
      <c r="W85" s="128"/>
      <c r="X85" s="128"/>
      <c r="Y85" s="128" t="s">
        <v>402</v>
      </c>
      <c r="Z85" s="128" t="s">
        <v>199</v>
      </c>
      <c r="AA85" s="128" t="s">
        <v>199</v>
      </c>
      <c r="AB85" s="128" t="s">
        <v>199</v>
      </c>
      <c r="AC85" s="128" t="s">
        <v>199</v>
      </c>
      <c r="AD85" s="128" t="s">
        <v>366</v>
      </c>
      <c r="AE85" s="128" t="s">
        <v>249</v>
      </c>
      <c r="AF85" s="128" t="s">
        <v>199</v>
      </c>
      <c r="AG85" s="128" t="s">
        <v>199</v>
      </c>
      <c r="AH85" s="128" t="s">
        <v>199</v>
      </c>
      <c r="AI85" s="128" t="s">
        <v>199</v>
      </c>
      <c r="AJ85" s="128" t="s">
        <v>404</v>
      </c>
      <c r="AK85" s="128" t="s">
        <v>405</v>
      </c>
      <c r="AL85" s="128" t="s">
        <v>199</v>
      </c>
    </row>
    <row r="86" spans="2:38" s="136" customFormat="1" ht="199.5" hidden="1" x14ac:dyDescent="0.2">
      <c r="B86" s="128" t="s">
        <v>523</v>
      </c>
      <c r="C86" s="129" t="s">
        <v>524</v>
      </c>
      <c r="D86" s="128" t="s">
        <v>548</v>
      </c>
      <c r="E86" s="128" t="s">
        <v>549</v>
      </c>
      <c r="F86" s="128" t="s">
        <v>550</v>
      </c>
      <c r="G86" s="128"/>
      <c r="H86" s="128" t="s">
        <v>282</v>
      </c>
      <c r="I86" s="128" t="s">
        <v>199</v>
      </c>
      <c r="J86" s="128" t="s">
        <v>199</v>
      </c>
      <c r="K86" s="128" t="s">
        <v>199</v>
      </c>
      <c r="L86" s="128" t="s">
        <v>199</v>
      </c>
      <c r="M86" s="128" t="s">
        <v>569</v>
      </c>
      <c r="N86" s="128" t="s">
        <v>570</v>
      </c>
      <c r="O86" s="131" t="s">
        <v>571</v>
      </c>
      <c r="P86" s="128" t="s">
        <v>543</v>
      </c>
      <c r="Q86" s="128" t="s">
        <v>572</v>
      </c>
      <c r="R86" s="128" t="s">
        <v>545</v>
      </c>
      <c r="S86" s="143">
        <v>45323</v>
      </c>
      <c r="T86" s="132">
        <v>45381</v>
      </c>
      <c r="U86" s="132" t="s">
        <v>282</v>
      </c>
      <c r="V86" s="133"/>
      <c r="W86" s="128"/>
      <c r="X86" s="134">
        <v>0.25</v>
      </c>
      <c r="Y86" s="128" t="s">
        <v>207</v>
      </c>
      <c r="Z86" s="128" t="s">
        <v>199</v>
      </c>
      <c r="AA86" s="128" t="s">
        <v>199</v>
      </c>
      <c r="AB86" s="128" t="s">
        <v>199</v>
      </c>
      <c r="AC86" s="128" t="s">
        <v>199</v>
      </c>
      <c r="AD86" s="128" t="s">
        <v>366</v>
      </c>
      <c r="AE86" s="128" t="s">
        <v>199</v>
      </c>
      <c r="AF86" s="128" t="s">
        <v>199</v>
      </c>
      <c r="AG86" s="128" t="s">
        <v>199</v>
      </c>
      <c r="AH86" s="128" t="s">
        <v>199</v>
      </c>
      <c r="AI86" s="128" t="s">
        <v>199</v>
      </c>
      <c r="AJ86" s="128" t="s">
        <v>367</v>
      </c>
      <c r="AK86" s="128" t="s">
        <v>368</v>
      </c>
      <c r="AL86" s="128" t="s">
        <v>547</v>
      </c>
    </row>
    <row r="87" spans="2:38" s="136" customFormat="1" ht="199.5" hidden="1" x14ac:dyDescent="0.2">
      <c r="B87" s="128" t="s">
        <v>523</v>
      </c>
      <c r="C87" s="129" t="s">
        <v>524</v>
      </c>
      <c r="D87" s="128" t="s">
        <v>548</v>
      </c>
      <c r="E87" s="128" t="s">
        <v>549</v>
      </c>
      <c r="F87" s="128" t="s">
        <v>550</v>
      </c>
      <c r="G87" s="128"/>
      <c r="H87" s="128" t="s">
        <v>282</v>
      </c>
      <c r="I87" s="128" t="s">
        <v>199</v>
      </c>
      <c r="J87" s="128" t="s">
        <v>199</v>
      </c>
      <c r="K87" s="128" t="s">
        <v>199</v>
      </c>
      <c r="L87" s="128" t="s">
        <v>199</v>
      </c>
      <c r="M87" s="128" t="s">
        <v>573</v>
      </c>
      <c r="N87" s="128" t="s">
        <v>574</v>
      </c>
      <c r="O87" s="131" t="s">
        <v>575</v>
      </c>
      <c r="P87" s="128" t="s">
        <v>543</v>
      </c>
      <c r="Q87" s="128" t="s">
        <v>544</v>
      </c>
      <c r="R87" s="128" t="s">
        <v>545</v>
      </c>
      <c r="S87" s="132">
        <v>45383</v>
      </c>
      <c r="T87" s="132">
        <v>45641</v>
      </c>
      <c r="U87" s="132" t="s">
        <v>282</v>
      </c>
      <c r="V87" s="133"/>
      <c r="W87" s="128"/>
      <c r="X87" s="134">
        <v>0.25</v>
      </c>
      <c r="Y87" s="128" t="s">
        <v>403</v>
      </c>
      <c r="Z87" s="128" t="s">
        <v>199</v>
      </c>
      <c r="AA87" s="128" t="s">
        <v>199</v>
      </c>
      <c r="AB87" s="128" t="s">
        <v>199</v>
      </c>
      <c r="AC87" s="128" t="s">
        <v>199</v>
      </c>
      <c r="AD87" s="128" t="s">
        <v>366</v>
      </c>
      <c r="AE87" s="128" t="s">
        <v>199</v>
      </c>
      <c r="AF87" s="128" t="s">
        <v>199</v>
      </c>
      <c r="AG87" s="128" t="s">
        <v>199</v>
      </c>
      <c r="AH87" s="128" t="s">
        <v>199</v>
      </c>
      <c r="AI87" s="128" t="s">
        <v>199</v>
      </c>
      <c r="AJ87" s="128" t="s">
        <v>367</v>
      </c>
      <c r="AK87" s="128" t="s">
        <v>368</v>
      </c>
      <c r="AL87" s="128" t="s">
        <v>547</v>
      </c>
    </row>
    <row r="88" spans="2:38" s="136" customFormat="1" ht="199.5" hidden="1" x14ac:dyDescent="0.2">
      <c r="B88" s="128" t="s">
        <v>523</v>
      </c>
      <c r="C88" s="129" t="s">
        <v>524</v>
      </c>
      <c r="D88" s="128" t="s">
        <v>548</v>
      </c>
      <c r="E88" s="128" t="s">
        <v>549</v>
      </c>
      <c r="F88" s="128" t="s">
        <v>550</v>
      </c>
      <c r="G88" s="128"/>
      <c r="H88" s="128" t="s">
        <v>282</v>
      </c>
      <c r="I88" s="128" t="s">
        <v>199</v>
      </c>
      <c r="J88" s="128" t="s">
        <v>199</v>
      </c>
      <c r="K88" s="128" t="s">
        <v>199</v>
      </c>
      <c r="L88" s="128" t="s">
        <v>199</v>
      </c>
      <c r="M88" s="128" t="s">
        <v>576</v>
      </c>
      <c r="N88" s="128" t="s">
        <v>577</v>
      </c>
      <c r="O88" s="131" t="s">
        <v>578</v>
      </c>
      <c r="P88" s="128" t="s">
        <v>543</v>
      </c>
      <c r="Q88" s="128" t="s">
        <v>544</v>
      </c>
      <c r="R88" s="128" t="s">
        <v>545</v>
      </c>
      <c r="S88" s="132">
        <v>45383</v>
      </c>
      <c r="T88" s="132">
        <v>45641</v>
      </c>
      <c r="U88" s="132" t="s">
        <v>282</v>
      </c>
      <c r="V88" s="133"/>
      <c r="W88" s="128"/>
      <c r="X88" s="134">
        <v>0.5</v>
      </c>
      <c r="Y88" s="128" t="s">
        <v>403</v>
      </c>
      <c r="Z88" s="128" t="s">
        <v>199</v>
      </c>
      <c r="AA88" s="128" t="s">
        <v>199</v>
      </c>
      <c r="AB88" s="128" t="s">
        <v>199</v>
      </c>
      <c r="AC88" s="128" t="s">
        <v>199</v>
      </c>
      <c r="AD88" s="128" t="s">
        <v>366</v>
      </c>
      <c r="AE88" s="128" t="s">
        <v>199</v>
      </c>
      <c r="AF88" s="128" t="s">
        <v>199</v>
      </c>
      <c r="AG88" s="128" t="s">
        <v>199</v>
      </c>
      <c r="AH88" s="128" t="s">
        <v>199</v>
      </c>
      <c r="AI88" s="128" t="s">
        <v>199</v>
      </c>
      <c r="AJ88" s="128" t="s">
        <v>367</v>
      </c>
      <c r="AK88" s="128" t="s">
        <v>368</v>
      </c>
      <c r="AL88" s="128" t="s">
        <v>579</v>
      </c>
    </row>
    <row r="89" spans="2:38" s="136" customFormat="1" ht="199.5" hidden="1" x14ac:dyDescent="0.2">
      <c r="B89" s="128" t="s">
        <v>523</v>
      </c>
      <c r="C89" s="129" t="s">
        <v>524</v>
      </c>
      <c r="D89" s="128" t="s">
        <v>548</v>
      </c>
      <c r="E89" s="128" t="s">
        <v>549</v>
      </c>
      <c r="F89" s="128" t="s">
        <v>580</v>
      </c>
      <c r="G89" s="128"/>
      <c r="H89" s="128" t="s">
        <v>282</v>
      </c>
      <c r="I89" s="128" t="s">
        <v>199</v>
      </c>
      <c r="J89" s="128" t="s">
        <v>199</v>
      </c>
      <c r="K89" s="128" t="s">
        <v>199</v>
      </c>
      <c r="L89" s="128" t="s">
        <v>199</v>
      </c>
      <c r="M89" s="128" t="s">
        <v>581</v>
      </c>
      <c r="N89" s="128" t="s">
        <v>582</v>
      </c>
      <c r="O89" s="128" t="s">
        <v>583</v>
      </c>
      <c r="P89" s="128" t="s">
        <v>506</v>
      </c>
      <c r="Q89" s="128" t="s">
        <v>584</v>
      </c>
      <c r="R89" s="128" t="s">
        <v>99</v>
      </c>
      <c r="S89" s="143">
        <v>45323</v>
      </c>
      <c r="T89" s="143" t="s">
        <v>585</v>
      </c>
      <c r="U89" s="132" t="s">
        <v>282</v>
      </c>
      <c r="V89" s="133"/>
      <c r="W89" s="128"/>
      <c r="X89" s="158">
        <v>0.3</v>
      </c>
      <c r="Y89" s="128" t="s">
        <v>403</v>
      </c>
      <c r="Z89" s="128" t="s">
        <v>199</v>
      </c>
      <c r="AA89" s="128" t="s">
        <v>199</v>
      </c>
      <c r="AB89" s="128" t="s">
        <v>199</v>
      </c>
      <c r="AC89" s="128" t="s">
        <v>199</v>
      </c>
      <c r="AD89" s="128" t="s">
        <v>366</v>
      </c>
      <c r="AE89" s="128" t="s">
        <v>249</v>
      </c>
      <c r="AF89" s="128" t="s">
        <v>199</v>
      </c>
      <c r="AG89" s="128" t="s">
        <v>199</v>
      </c>
      <c r="AH89" s="128" t="s">
        <v>199</v>
      </c>
      <c r="AI89" s="128" t="s">
        <v>199</v>
      </c>
      <c r="AJ89" s="128" t="s">
        <v>586</v>
      </c>
      <c r="AK89" s="128" t="s">
        <v>587</v>
      </c>
      <c r="AL89" s="128" t="s">
        <v>502</v>
      </c>
    </row>
    <row r="90" spans="2:38" s="136" customFormat="1" ht="199.5" hidden="1" x14ac:dyDescent="0.2">
      <c r="B90" s="128" t="s">
        <v>523</v>
      </c>
      <c r="C90" s="129" t="s">
        <v>524</v>
      </c>
      <c r="D90" s="128" t="s">
        <v>548</v>
      </c>
      <c r="E90" s="128" t="s">
        <v>549</v>
      </c>
      <c r="F90" s="128" t="s">
        <v>580</v>
      </c>
      <c r="G90" s="128"/>
      <c r="H90" s="128" t="s">
        <v>282</v>
      </c>
      <c r="I90" s="128" t="s">
        <v>199</v>
      </c>
      <c r="J90" s="128" t="s">
        <v>199</v>
      </c>
      <c r="K90" s="128" t="s">
        <v>199</v>
      </c>
      <c r="L90" s="128" t="s">
        <v>199</v>
      </c>
      <c r="M90" s="128" t="s">
        <v>588</v>
      </c>
      <c r="N90" s="128" t="s">
        <v>589</v>
      </c>
      <c r="O90" s="128" t="s">
        <v>590</v>
      </c>
      <c r="P90" s="128" t="s">
        <v>506</v>
      </c>
      <c r="Q90" s="128" t="s">
        <v>584</v>
      </c>
      <c r="R90" s="128" t="s">
        <v>99</v>
      </c>
      <c r="S90" s="143">
        <v>45383</v>
      </c>
      <c r="T90" s="143">
        <v>45412</v>
      </c>
      <c r="U90" s="132" t="s">
        <v>282</v>
      </c>
      <c r="V90" s="133"/>
      <c r="W90" s="128"/>
      <c r="X90" s="158">
        <v>0.3</v>
      </c>
      <c r="Y90" s="128" t="s">
        <v>403</v>
      </c>
      <c r="Z90" s="128" t="s">
        <v>199</v>
      </c>
      <c r="AA90" s="128" t="s">
        <v>199</v>
      </c>
      <c r="AB90" s="128" t="s">
        <v>199</v>
      </c>
      <c r="AC90" s="128" t="s">
        <v>199</v>
      </c>
      <c r="AD90" s="128" t="s">
        <v>366</v>
      </c>
      <c r="AE90" s="128" t="s">
        <v>249</v>
      </c>
      <c r="AF90" s="128" t="s">
        <v>199</v>
      </c>
      <c r="AG90" s="128" t="s">
        <v>199</v>
      </c>
      <c r="AH90" s="128" t="s">
        <v>199</v>
      </c>
      <c r="AI90" s="128" t="s">
        <v>199</v>
      </c>
      <c r="AJ90" s="128" t="s">
        <v>586</v>
      </c>
      <c r="AK90" s="128" t="s">
        <v>587</v>
      </c>
      <c r="AL90" s="128" t="s">
        <v>502</v>
      </c>
    </row>
    <row r="91" spans="2:38" s="136" customFormat="1" ht="199.5" hidden="1" x14ac:dyDescent="0.2">
      <c r="B91" s="128" t="s">
        <v>523</v>
      </c>
      <c r="C91" s="129" t="s">
        <v>524</v>
      </c>
      <c r="D91" s="128" t="s">
        <v>548</v>
      </c>
      <c r="E91" s="128" t="s">
        <v>549</v>
      </c>
      <c r="F91" s="128" t="s">
        <v>580</v>
      </c>
      <c r="G91" s="128"/>
      <c r="H91" s="128" t="s">
        <v>282</v>
      </c>
      <c r="I91" s="128" t="s">
        <v>199</v>
      </c>
      <c r="J91" s="128" t="s">
        <v>199</v>
      </c>
      <c r="K91" s="128" t="s">
        <v>199</v>
      </c>
      <c r="L91" s="128" t="s">
        <v>199</v>
      </c>
      <c r="M91" s="128" t="s">
        <v>591</v>
      </c>
      <c r="N91" s="128" t="s">
        <v>592</v>
      </c>
      <c r="O91" s="128" t="s">
        <v>593</v>
      </c>
      <c r="P91" s="128" t="s">
        <v>506</v>
      </c>
      <c r="Q91" s="128" t="s">
        <v>584</v>
      </c>
      <c r="R91" s="128" t="s">
        <v>99</v>
      </c>
      <c r="S91" s="143">
        <v>45536</v>
      </c>
      <c r="T91" s="143">
        <v>45596</v>
      </c>
      <c r="U91" s="132" t="s">
        <v>282</v>
      </c>
      <c r="V91" s="133"/>
      <c r="W91" s="128"/>
      <c r="X91" s="158">
        <v>0.4</v>
      </c>
      <c r="Y91" s="128" t="s">
        <v>403</v>
      </c>
      <c r="Z91" s="128" t="s">
        <v>199</v>
      </c>
      <c r="AA91" s="128" t="s">
        <v>199</v>
      </c>
      <c r="AB91" s="128" t="s">
        <v>199</v>
      </c>
      <c r="AC91" s="128" t="s">
        <v>199</v>
      </c>
      <c r="AD91" s="128" t="s">
        <v>366</v>
      </c>
      <c r="AE91" s="128" t="s">
        <v>249</v>
      </c>
      <c r="AF91" s="128" t="s">
        <v>199</v>
      </c>
      <c r="AG91" s="128" t="s">
        <v>199</v>
      </c>
      <c r="AH91" s="128" t="s">
        <v>199</v>
      </c>
      <c r="AI91" s="128" t="s">
        <v>199</v>
      </c>
      <c r="AJ91" s="128" t="s">
        <v>586</v>
      </c>
      <c r="AK91" s="128" t="s">
        <v>587</v>
      </c>
      <c r="AL91" s="128" t="s">
        <v>502</v>
      </c>
    </row>
    <row r="92" spans="2:38" s="136" customFormat="1" ht="199.5" hidden="1" x14ac:dyDescent="0.2">
      <c r="B92" s="128" t="s">
        <v>523</v>
      </c>
      <c r="C92" s="129" t="s">
        <v>524</v>
      </c>
      <c r="D92" s="128" t="s">
        <v>548</v>
      </c>
      <c r="E92" s="128" t="s">
        <v>549</v>
      </c>
      <c r="F92" s="128" t="s">
        <v>580</v>
      </c>
      <c r="G92" s="128"/>
      <c r="H92" s="128" t="s">
        <v>282</v>
      </c>
      <c r="I92" s="128" t="s">
        <v>199</v>
      </c>
      <c r="J92" s="128" t="s">
        <v>199</v>
      </c>
      <c r="K92" s="128" t="s">
        <v>199</v>
      </c>
      <c r="L92" s="128" t="s">
        <v>199</v>
      </c>
      <c r="M92" s="128" t="s">
        <v>594</v>
      </c>
      <c r="N92" s="128" t="s">
        <v>595</v>
      </c>
      <c r="O92" s="131" t="s">
        <v>596</v>
      </c>
      <c r="P92" s="128" t="s">
        <v>543</v>
      </c>
      <c r="Q92" s="128" t="s">
        <v>544</v>
      </c>
      <c r="R92" s="128" t="s">
        <v>545</v>
      </c>
      <c r="S92" s="132">
        <v>45323</v>
      </c>
      <c r="T92" s="132">
        <v>45473</v>
      </c>
      <c r="U92" s="132" t="s">
        <v>282</v>
      </c>
      <c r="V92" s="133"/>
      <c r="W92" s="128"/>
      <c r="X92" s="134">
        <v>0.3</v>
      </c>
      <c r="Y92" s="128" t="s">
        <v>402</v>
      </c>
      <c r="Z92" s="128" t="s">
        <v>207</v>
      </c>
      <c r="AA92" s="128" t="s">
        <v>199</v>
      </c>
      <c r="AB92" s="128" t="s">
        <v>199</v>
      </c>
      <c r="AC92" s="128" t="s">
        <v>199</v>
      </c>
      <c r="AD92" s="128" t="s">
        <v>366</v>
      </c>
      <c r="AE92" s="128" t="s">
        <v>199</v>
      </c>
      <c r="AF92" s="128" t="s">
        <v>199</v>
      </c>
      <c r="AG92" s="128" t="s">
        <v>199</v>
      </c>
      <c r="AH92" s="128" t="s">
        <v>199</v>
      </c>
      <c r="AI92" s="128" t="s">
        <v>199</v>
      </c>
      <c r="AJ92" s="128" t="s">
        <v>404</v>
      </c>
      <c r="AK92" s="128" t="s">
        <v>405</v>
      </c>
      <c r="AL92" s="128" t="s">
        <v>579</v>
      </c>
    </row>
    <row r="93" spans="2:38" s="136" customFormat="1" ht="199.5" hidden="1" x14ac:dyDescent="0.2">
      <c r="B93" s="128" t="s">
        <v>523</v>
      </c>
      <c r="C93" s="129" t="s">
        <v>524</v>
      </c>
      <c r="D93" s="128" t="s">
        <v>548</v>
      </c>
      <c r="E93" s="128" t="s">
        <v>549</v>
      </c>
      <c r="F93" s="128" t="s">
        <v>580</v>
      </c>
      <c r="G93" s="128"/>
      <c r="H93" s="128" t="s">
        <v>282</v>
      </c>
      <c r="I93" s="128" t="s">
        <v>199</v>
      </c>
      <c r="J93" s="128" t="s">
        <v>199</v>
      </c>
      <c r="K93" s="128" t="s">
        <v>199</v>
      </c>
      <c r="L93" s="128" t="s">
        <v>199</v>
      </c>
      <c r="M93" s="128" t="s">
        <v>597</v>
      </c>
      <c r="N93" s="128" t="s">
        <v>598</v>
      </c>
      <c r="O93" s="131" t="s">
        <v>599</v>
      </c>
      <c r="P93" s="128" t="s">
        <v>543</v>
      </c>
      <c r="Q93" s="128" t="s">
        <v>544</v>
      </c>
      <c r="R93" s="128" t="s">
        <v>545</v>
      </c>
      <c r="S93" s="132">
        <v>45383</v>
      </c>
      <c r="T93" s="132">
        <v>45641</v>
      </c>
      <c r="U93" s="132" t="s">
        <v>519</v>
      </c>
      <c r="V93" s="133"/>
      <c r="W93" s="128"/>
      <c r="X93" s="134">
        <v>0.7</v>
      </c>
      <c r="Y93" s="128" t="s">
        <v>402</v>
      </c>
      <c r="Z93" s="128" t="s">
        <v>199</v>
      </c>
      <c r="AA93" s="128" t="s">
        <v>199</v>
      </c>
      <c r="AB93" s="128" t="s">
        <v>199</v>
      </c>
      <c r="AC93" s="128" t="s">
        <v>199</v>
      </c>
      <c r="AD93" s="128" t="s">
        <v>366</v>
      </c>
      <c r="AE93" s="128" t="s">
        <v>199</v>
      </c>
      <c r="AF93" s="128" t="s">
        <v>199</v>
      </c>
      <c r="AG93" s="128" t="s">
        <v>199</v>
      </c>
      <c r="AH93" s="128" t="s">
        <v>199</v>
      </c>
      <c r="AI93" s="128" t="s">
        <v>199</v>
      </c>
      <c r="AJ93" s="128" t="s">
        <v>404</v>
      </c>
      <c r="AK93" s="128" t="s">
        <v>405</v>
      </c>
      <c r="AL93" s="128" t="s">
        <v>547</v>
      </c>
    </row>
    <row r="94" spans="2:38" s="136" customFormat="1" ht="128.25" hidden="1" x14ac:dyDescent="0.2">
      <c r="B94" s="128" t="s">
        <v>455</v>
      </c>
      <c r="C94" s="129" t="s">
        <v>456</v>
      </c>
      <c r="D94" s="128" t="s">
        <v>605</v>
      </c>
      <c r="E94" s="128" t="s">
        <v>606</v>
      </c>
      <c r="F94" s="128" t="s">
        <v>607</v>
      </c>
      <c r="G94" s="128"/>
      <c r="H94" s="128" t="s">
        <v>561</v>
      </c>
      <c r="I94" s="128" t="s">
        <v>199</v>
      </c>
      <c r="J94" s="128" t="s">
        <v>199</v>
      </c>
      <c r="K94" s="128" t="s">
        <v>199</v>
      </c>
      <c r="L94" s="128" t="s">
        <v>199</v>
      </c>
      <c r="M94" s="128" t="s">
        <v>608</v>
      </c>
      <c r="N94" s="128" t="s">
        <v>609</v>
      </c>
      <c r="O94" s="131" t="s">
        <v>610</v>
      </c>
      <c r="P94" s="128" t="s">
        <v>532</v>
      </c>
      <c r="Q94" s="128" t="s">
        <v>531</v>
      </c>
      <c r="R94" s="128" t="s">
        <v>0</v>
      </c>
      <c r="S94" s="132">
        <v>45292</v>
      </c>
      <c r="T94" s="132">
        <v>45473</v>
      </c>
      <c r="U94" s="132" t="s">
        <v>519</v>
      </c>
      <c r="V94" s="133"/>
      <c r="W94" s="128"/>
      <c r="X94" s="134">
        <v>0.5</v>
      </c>
      <c r="Y94" s="128" t="s">
        <v>534</v>
      </c>
      <c r="Z94" s="128" t="s">
        <v>208</v>
      </c>
      <c r="AA94" s="128" t="s">
        <v>199</v>
      </c>
      <c r="AB94" s="128" t="s">
        <v>199</v>
      </c>
      <c r="AC94" s="128" t="s">
        <v>199</v>
      </c>
      <c r="AD94" s="128" t="s">
        <v>366</v>
      </c>
      <c r="AE94" s="128" t="s">
        <v>199</v>
      </c>
      <c r="AF94" s="128" t="s">
        <v>199</v>
      </c>
      <c r="AG94" s="128" t="s">
        <v>199</v>
      </c>
      <c r="AH94" s="128" t="s">
        <v>199</v>
      </c>
      <c r="AI94" s="128" t="s">
        <v>199</v>
      </c>
      <c r="AJ94" s="128" t="s">
        <v>404</v>
      </c>
      <c r="AK94" s="128" t="s">
        <v>612</v>
      </c>
      <c r="AL94" s="128" t="s">
        <v>536</v>
      </c>
    </row>
    <row r="95" spans="2:38" s="136" customFormat="1" ht="128.25" hidden="1" x14ac:dyDescent="0.2">
      <c r="B95" s="128" t="s">
        <v>455</v>
      </c>
      <c r="C95" s="129" t="s">
        <v>456</v>
      </c>
      <c r="D95" s="128" t="s">
        <v>605</v>
      </c>
      <c r="E95" s="128" t="s">
        <v>606</v>
      </c>
      <c r="F95" s="128" t="s">
        <v>607</v>
      </c>
      <c r="G95" s="128"/>
      <c r="H95" s="128" t="s">
        <v>561</v>
      </c>
      <c r="I95" s="128" t="s">
        <v>199</v>
      </c>
      <c r="J95" s="128" t="s">
        <v>199</v>
      </c>
      <c r="K95" s="128" t="s">
        <v>199</v>
      </c>
      <c r="L95" s="128" t="s">
        <v>199</v>
      </c>
      <c r="M95" s="128" t="s">
        <v>613</v>
      </c>
      <c r="N95" s="128" t="s">
        <v>614</v>
      </c>
      <c r="O95" s="131" t="s">
        <v>615</v>
      </c>
      <c r="P95" s="128" t="s">
        <v>532</v>
      </c>
      <c r="Q95" s="128" t="s">
        <v>531</v>
      </c>
      <c r="R95" s="128" t="s">
        <v>0</v>
      </c>
      <c r="S95" s="132">
        <v>45474</v>
      </c>
      <c r="T95" s="132">
        <v>45641</v>
      </c>
      <c r="U95" s="132" t="s">
        <v>519</v>
      </c>
      <c r="V95" s="133"/>
      <c r="W95" s="128"/>
      <c r="X95" s="134">
        <v>0.5</v>
      </c>
      <c r="Y95" s="128" t="s">
        <v>534</v>
      </c>
      <c r="Z95" s="128" t="s">
        <v>208</v>
      </c>
      <c r="AA95" s="128" t="s">
        <v>199</v>
      </c>
      <c r="AB95" s="128" t="s">
        <v>199</v>
      </c>
      <c r="AC95" s="128" t="s">
        <v>199</v>
      </c>
      <c r="AD95" s="128" t="s">
        <v>366</v>
      </c>
      <c r="AE95" s="128" t="s">
        <v>199</v>
      </c>
      <c r="AF95" s="128" t="s">
        <v>199</v>
      </c>
      <c r="AG95" s="128" t="s">
        <v>199</v>
      </c>
      <c r="AH95" s="128" t="s">
        <v>199</v>
      </c>
      <c r="AI95" s="128" t="s">
        <v>199</v>
      </c>
      <c r="AJ95" s="128" t="s">
        <v>404</v>
      </c>
      <c r="AK95" s="128" t="s">
        <v>612</v>
      </c>
      <c r="AL95" s="128" t="s">
        <v>536</v>
      </c>
    </row>
    <row r="96" spans="2:38" s="136" customFormat="1" ht="128.25" hidden="1" x14ac:dyDescent="0.2">
      <c r="B96" s="128" t="s">
        <v>455</v>
      </c>
      <c r="C96" s="129" t="s">
        <v>456</v>
      </c>
      <c r="D96" s="128" t="s">
        <v>616</v>
      </c>
      <c r="E96" s="128" t="s">
        <v>606</v>
      </c>
      <c r="F96" s="128" t="s">
        <v>607</v>
      </c>
      <c r="G96" s="128"/>
      <c r="H96" s="128" t="s">
        <v>561</v>
      </c>
      <c r="I96" s="128" t="s">
        <v>199</v>
      </c>
      <c r="J96" s="128" t="s">
        <v>199</v>
      </c>
      <c r="K96" s="128" t="s">
        <v>199</v>
      </c>
      <c r="L96" s="128" t="s">
        <v>199</v>
      </c>
      <c r="M96" s="128" t="s">
        <v>617</v>
      </c>
      <c r="N96" s="128" t="s">
        <v>618</v>
      </c>
      <c r="O96" s="131" t="s">
        <v>619</v>
      </c>
      <c r="P96" s="128" t="s">
        <v>620</v>
      </c>
      <c r="Q96" s="128" t="s">
        <v>621</v>
      </c>
      <c r="R96" s="128" t="s">
        <v>0</v>
      </c>
      <c r="S96" s="143">
        <v>45474</v>
      </c>
      <c r="T96" s="143">
        <v>45641</v>
      </c>
      <c r="U96" s="143" t="s">
        <v>519</v>
      </c>
      <c r="V96" s="133"/>
      <c r="W96" s="128"/>
      <c r="X96" s="131">
        <v>20</v>
      </c>
      <c r="Y96" s="128" t="s">
        <v>207</v>
      </c>
      <c r="Z96" s="128" t="s">
        <v>480</v>
      </c>
      <c r="AA96" s="128" t="s">
        <v>208</v>
      </c>
      <c r="AB96" s="128" t="s">
        <v>199</v>
      </c>
      <c r="AC96" s="128" t="s">
        <v>199</v>
      </c>
      <c r="AD96" s="128" t="s">
        <v>209</v>
      </c>
      <c r="AE96" s="128" t="s">
        <v>199</v>
      </c>
      <c r="AF96" s="128" t="s">
        <v>199</v>
      </c>
      <c r="AG96" s="128" t="s">
        <v>199</v>
      </c>
      <c r="AH96" s="128" t="s">
        <v>199</v>
      </c>
      <c r="AI96" s="128" t="s">
        <v>199</v>
      </c>
      <c r="AJ96" s="128" t="s">
        <v>199</v>
      </c>
      <c r="AK96" s="128" t="s">
        <v>199</v>
      </c>
      <c r="AL96" s="128" t="s">
        <v>622</v>
      </c>
    </row>
    <row r="97" spans="2:38" s="136" customFormat="1" ht="128.25" hidden="1" x14ac:dyDescent="0.2">
      <c r="B97" s="128" t="s">
        <v>455</v>
      </c>
      <c r="C97" s="129" t="s">
        <v>456</v>
      </c>
      <c r="D97" s="128" t="s">
        <v>616</v>
      </c>
      <c r="E97" s="128" t="s">
        <v>606</v>
      </c>
      <c r="F97" s="128" t="s">
        <v>607</v>
      </c>
      <c r="G97" s="128"/>
      <c r="H97" s="128" t="s">
        <v>561</v>
      </c>
      <c r="I97" s="128" t="s">
        <v>199</v>
      </c>
      <c r="J97" s="128" t="s">
        <v>199</v>
      </c>
      <c r="K97" s="128" t="s">
        <v>199</v>
      </c>
      <c r="L97" s="128" t="s">
        <v>199</v>
      </c>
      <c r="M97" s="128" t="s">
        <v>623</v>
      </c>
      <c r="N97" s="128" t="s">
        <v>624</v>
      </c>
      <c r="O97" s="131" t="s">
        <v>625</v>
      </c>
      <c r="P97" s="128" t="s">
        <v>620</v>
      </c>
      <c r="Q97" s="128" t="s">
        <v>621</v>
      </c>
      <c r="R97" s="128" t="s">
        <v>0</v>
      </c>
      <c r="S97" s="143">
        <v>45474</v>
      </c>
      <c r="T97" s="143">
        <v>45641</v>
      </c>
      <c r="U97" s="143" t="s">
        <v>519</v>
      </c>
      <c r="V97" s="133"/>
      <c r="W97" s="128"/>
      <c r="X97" s="131">
        <v>20</v>
      </c>
      <c r="Y97" s="128" t="s">
        <v>207</v>
      </c>
      <c r="Z97" s="128" t="s">
        <v>480</v>
      </c>
      <c r="AA97" s="128" t="s">
        <v>208</v>
      </c>
      <c r="AB97" s="128" t="s">
        <v>199</v>
      </c>
      <c r="AC97" s="128" t="s">
        <v>199</v>
      </c>
      <c r="AD97" s="128" t="s">
        <v>209</v>
      </c>
      <c r="AE97" s="128" t="s">
        <v>199</v>
      </c>
      <c r="AF97" s="128" t="s">
        <v>199</v>
      </c>
      <c r="AG97" s="128" t="s">
        <v>199</v>
      </c>
      <c r="AH97" s="128" t="s">
        <v>199</v>
      </c>
      <c r="AI97" s="128" t="s">
        <v>199</v>
      </c>
      <c r="AJ97" s="128" t="s">
        <v>199</v>
      </c>
      <c r="AK97" s="128" t="s">
        <v>199</v>
      </c>
      <c r="AL97" s="128" t="s">
        <v>622</v>
      </c>
    </row>
    <row r="98" spans="2:38" s="136" customFormat="1" ht="128.25" hidden="1" x14ac:dyDescent="0.2">
      <c r="B98" s="128" t="s">
        <v>455</v>
      </c>
      <c r="C98" s="129" t="s">
        <v>456</v>
      </c>
      <c r="D98" s="128" t="s">
        <v>616</v>
      </c>
      <c r="E98" s="128" t="s">
        <v>606</v>
      </c>
      <c r="F98" s="128" t="s">
        <v>607</v>
      </c>
      <c r="G98" s="128"/>
      <c r="H98" s="128" t="s">
        <v>561</v>
      </c>
      <c r="I98" s="128" t="s">
        <v>199</v>
      </c>
      <c r="J98" s="128" t="s">
        <v>199</v>
      </c>
      <c r="K98" s="128" t="s">
        <v>199</v>
      </c>
      <c r="L98" s="128" t="s">
        <v>199</v>
      </c>
      <c r="M98" s="128" t="s">
        <v>626</v>
      </c>
      <c r="N98" s="128" t="s">
        <v>627</v>
      </c>
      <c r="O98" s="131" t="s">
        <v>628</v>
      </c>
      <c r="P98" s="128" t="s">
        <v>620</v>
      </c>
      <c r="Q98" s="128" t="s">
        <v>621</v>
      </c>
      <c r="R98" s="128" t="s">
        <v>0</v>
      </c>
      <c r="S98" s="143">
        <v>45474</v>
      </c>
      <c r="T98" s="143">
        <v>45641</v>
      </c>
      <c r="U98" s="143" t="s">
        <v>519</v>
      </c>
      <c r="V98" s="133"/>
      <c r="W98" s="128"/>
      <c r="X98" s="131">
        <v>10</v>
      </c>
      <c r="Y98" s="128" t="s">
        <v>207</v>
      </c>
      <c r="Z98" s="128" t="s">
        <v>480</v>
      </c>
      <c r="AA98" s="128" t="s">
        <v>208</v>
      </c>
      <c r="AB98" s="128" t="s">
        <v>199</v>
      </c>
      <c r="AC98" s="128" t="s">
        <v>199</v>
      </c>
      <c r="AD98" s="128" t="s">
        <v>209</v>
      </c>
      <c r="AE98" s="128" t="s">
        <v>199</v>
      </c>
      <c r="AF98" s="128" t="s">
        <v>199</v>
      </c>
      <c r="AG98" s="128" t="s">
        <v>199</v>
      </c>
      <c r="AH98" s="128" t="s">
        <v>199</v>
      </c>
      <c r="AI98" s="128" t="s">
        <v>199</v>
      </c>
      <c r="AJ98" s="128" t="s">
        <v>199</v>
      </c>
      <c r="AK98" s="128" t="s">
        <v>199</v>
      </c>
      <c r="AL98" s="128" t="s">
        <v>622</v>
      </c>
    </row>
    <row r="99" spans="2:38" s="136" customFormat="1" ht="128.25" hidden="1" x14ac:dyDescent="0.2">
      <c r="B99" s="128" t="s">
        <v>455</v>
      </c>
      <c r="C99" s="129" t="s">
        <v>456</v>
      </c>
      <c r="D99" s="128" t="s">
        <v>616</v>
      </c>
      <c r="E99" s="128" t="s">
        <v>606</v>
      </c>
      <c r="F99" s="128" t="s">
        <v>607</v>
      </c>
      <c r="G99" s="128"/>
      <c r="H99" s="128" t="s">
        <v>561</v>
      </c>
      <c r="I99" s="128" t="s">
        <v>199</v>
      </c>
      <c r="J99" s="128" t="s">
        <v>199</v>
      </c>
      <c r="K99" s="128" t="s">
        <v>199</v>
      </c>
      <c r="L99" s="128" t="s">
        <v>199</v>
      </c>
      <c r="M99" s="128" t="s">
        <v>629</v>
      </c>
      <c r="N99" s="128" t="s">
        <v>630</v>
      </c>
      <c r="O99" s="131" t="s">
        <v>631</v>
      </c>
      <c r="P99" s="128" t="s">
        <v>620</v>
      </c>
      <c r="Q99" s="128" t="s">
        <v>621</v>
      </c>
      <c r="R99" s="128" t="s">
        <v>0</v>
      </c>
      <c r="S99" s="143">
        <v>45292</v>
      </c>
      <c r="T99" s="143">
        <v>45396</v>
      </c>
      <c r="U99" s="143" t="s">
        <v>519</v>
      </c>
      <c r="V99" s="133"/>
      <c r="W99" s="128"/>
      <c r="X99" s="131">
        <v>5</v>
      </c>
      <c r="Y99" s="128" t="s">
        <v>480</v>
      </c>
      <c r="Z99" s="128" t="s">
        <v>376</v>
      </c>
      <c r="AA99" s="128" t="s">
        <v>425</v>
      </c>
      <c r="AB99" s="128" t="s">
        <v>247</v>
      </c>
      <c r="AC99" s="128" t="s">
        <v>199</v>
      </c>
      <c r="AD99" s="128" t="s">
        <v>632</v>
      </c>
      <c r="AE99" s="128" t="s">
        <v>633</v>
      </c>
      <c r="AF99" s="128" t="s">
        <v>520</v>
      </c>
      <c r="AG99" s="128" t="s">
        <v>634</v>
      </c>
      <c r="AH99" s="128" t="s">
        <v>635</v>
      </c>
      <c r="AI99" s="128" t="s">
        <v>636</v>
      </c>
      <c r="AJ99" s="128" t="s">
        <v>199</v>
      </c>
      <c r="AK99" s="128" t="s">
        <v>199</v>
      </c>
      <c r="AL99" s="128" t="s">
        <v>622</v>
      </c>
    </row>
    <row r="100" spans="2:38" s="136" customFormat="1" ht="128.25" hidden="1" x14ac:dyDescent="0.2">
      <c r="B100" s="128" t="s">
        <v>455</v>
      </c>
      <c r="C100" s="129" t="s">
        <v>456</v>
      </c>
      <c r="D100" s="128" t="s">
        <v>616</v>
      </c>
      <c r="E100" s="128" t="s">
        <v>606</v>
      </c>
      <c r="F100" s="128" t="s">
        <v>607</v>
      </c>
      <c r="G100" s="128"/>
      <c r="H100" s="128" t="s">
        <v>561</v>
      </c>
      <c r="I100" s="128" t="s">
        <v>199</v>
      </c>
      <c r="J100" s="128" t="s">
        <v>199</v>
      </c>
      <c r="K100" s="128" t="s">
        <v>199</v>
      </c>
      <c r="L100" s="128" t="s">
        <v>199</v>
      </c>
      <c r="M100" s="128" t="s">
        <v>637</v>
      </c>
      <c r="N100" s="128" t="s">
        <v>630</v>
      </c>
      <c r="O100" s="131" t="s">
        <v>631</v>
      </c>
      <c r="P100" s="128" t="s">
        <v>620</v>
      </c>
      <c r="Q100" s="128" t="s">
        <v>621</v>
      </c>
      <c r="R100" s="128" t="s">
        <v>0</v>
      </c>
      <c r="S100" s="143">
        <v>45383</v>
      </c>
      <c r="T100" s="143">
        <v>45487</v>
      </c>
      <c r="U100" s="143" t="s">
        <v>519</v>
      </c>
      <c r="V100" s="133"/>
      <c r="W100" s="128"/>
      <c r="X100" s="131">
        <v>5</v>
      </c>
      <c r="Y100" s="128" t="s">
        <v>480</v>
      </c>
      <c r="Z100" s="128" t="s">
        <v>376</v>
      </c>
      <c r="AA100" s="128" t="s">
        <v>247</v>
      </c>
      <c r="AB100" s="128" t="s">
        <v>199</v>
      </c>
      <c r="AC100" s="128" t="s">
        <v>199</v>
      </c>
      <c r="AD100" s="128" t="s">
        <v>632</v>
      </c>
      <c r="AE100" s="128" t="s">
        <v>633</v>
      </c>
      <c r="AF100" s="128" t="s">
        <v>520</v>
      </c>
      <c r="AG100" s="128" t="s">
        <v>634</v>
      </c>
      <c r="AH100" s="128" t="s">
        <v>635</v>
      </c>
      <c r="AI100" s="128" t="s">
        <v>636</v>
      </c>
      <c r="AJ100" s="128" t="s">
        <v>199</v>
      </c>
      <c r="AK100" s="128" t="s">
        <v>199</v>
      </c>
      <c r="AL100" s="128" t="s">
        <v>622</v>
      </c>
    </row>
    <row r="101" spans="2:38" s="136" customFormat="1" ht="128.25" hidden="1" x14ac:dyDescent="0.2">
      <c r="B101" s="128" t="s">
        <v>455</v>
      </c>
      <c r="C101" s="129" t="s">
        <v>456</v>
      </c>
      <c r="D101" s="128" t="s">
        <v>616</v>
      </c>
      <c r="E101" s="128" t="s">
        <v>606</v>
      </c>
      <c r="F101" s="128" t="s">
        <v>607</v>
      </c>
      <c r="G101" s="128"/>
      <c r="H101" s="128" t="s">
        <v>561</v>
      </c>
      <c r="I101" s="128" t="s">
        <v>199</v>
      </c>
      <c r="J101" s="128" t="s">
        <v>199</v>
      </c>
      <c r="K101" s="128" t="s">
        <v>199</v>
      </c>
      <c r="L101" s="128" t="s">
        <v>199</v>
      </c>
      <c r="M101" s="128" t="s">
        <v>638</v>
      </c>
      <c r="N101" s="128" t="s">
        <v>630</v>
      </c>
      <c r="O101" s="131" t="s">
        <v>631</v>
      </c>
      <c r="P101" s="128" t="s">
        <v>620</v>
      </c>
      <c r="Q101" s="128" t="s">
        <v>621</v>
      </c>
      <c r="R101" s="128" t="s">
        <v>0</v>
      </c>
      <c r="S101" s="143">
        <v>45477</v>
      </c>
      <c r="T101" s="143">
        <v>45582</v>
      </c>
      <c r="U101" s="143" t="s">
        <v>519</v>
      </c>
      <c r="V101" s="133"/>
      <c r="W101" s="128"/>
      <c r="X101" s="131">
        <v>5</v>
      </c>
      <c r="Y101" s="128" t="s">
        <v>480</v>
      </c>
      <c r="Z101" s="128" t="s">
        <v>376</v>
      </c>
      <c r="AA101" s="128" t="s">
        <v>247</v>
      </c>
      <c r="AB101" s="128" t="s">
        <v>199</v>
      </c>
      <c r="AC101" s="128" t="s">
        <v>199</v>
      </c>
      <c r="AD101" s="128" t="s">
        <v>632</v>
      </c>
      <c r="AE101" s="128" t="s">
        <v>633</v>
      </c>
      <c r="AF101" s="128" t="s">
        <v>520</v>
      </c>
      <c r="AG101" s="128" t="s">
        <v>634</v>
      </c>
      <c r="AH101" s="128" t="s">
        <v>635</v>
      </c>
      <c r="AI101" s="128" t="s">
        <v>636</v>
      </c>
      <c r="AJ101" s="128" t="s">
        <v>199</v>
      </c>
      <c r="AK101" s="128" t="s">
        <v>199</v>
      </c>
      <c r="AL101" s="128" t="s">
        <v>622</v>
      </c>
    </row>
    <row r="102" spans="2:38" s="136" customFormat="1" ht="128.25" hidden="1" x14ac:dyDescent="0.2">
      <c r="B102" s="128" t="s">
        <v>455</v>
      </c>
      <c r="C102" s="129" t="s">
        <v>456</v>
      </c>
      <c r="D102" s="128" t="s">
        <v>616</v>
      </c>
      <c r="E102" s="128" t="s">
        <v>606</v>
      </c>
      <c r="F102" s="128" t="s">
        <v>607</v>
      </c>
      <c r="G102" s="128"/>
      <c r="H102" s="128" t="s">
        <v>561</v>
      </c>
      <c r="I102" s="128" t="s">
        <v>199</v>
      </c>
      <c r="J102" s="128" t="s">
        <v>199</v>
      </c>
      <c r="K102" s="128" t="s">
        <v>199</v>
      </c>
      <c r="L102" s="128" t="s">
        <v>199</v>
      </c>
      <c r="M102" s="128" t="s">
        <v>639</v>
      </c>
      <c r="N102" s="128" t="s">
        <v>630</v>
      </c>
      <c r="O102" s="131" t="s">
        <v>631</v>
      </c>
      <c r="P102" s="128" t="s">
        <v>620</v>
      </c>
      <c r="Q102" s="128" t="s">
        <v>621</v>
      </c>
      <c r="R102" s="128" t="s">
        <v>0</v>
      </c>
      <c r="S102" s="143">
        <v>45567</v>
      </c>
      <c r="T102" s="143">
        <v>45641</v>
      </c>
      <c r="U102" s="143" t="s">
        <v>519</v>
      </c>
      <c r="V102" s="133"/>
      <c r="W102" s="128"/>
      <c r="X102" s="131">
        <v>5</v>
      </c>
      <c r="Y102" s="128" t="s">
        <v>480</v>
      </c>
      <c r="Z102" s="128" t="s">
        <v>376</v>
      </c>
      <c r="AA102" s="128" t="s">
        <v>247</v>
      </c>
      <c r="AB102" s="128" t="s">
        <v>199</v>
      </c>
      <c r="AC102" s="128" t="s">
        <v>199</v>
      </c>
      <c r="AD102" s="128" t="s">
        <v>632</v>
      </c>
      <c r="AE102" s="128" t="s">
        <v>633</v>
      </c>
      <c r="AF102" s="128" t="s">
        <v>520</v>
      </c>
      <c r="AG102" s="128" t="s">
        <v>634</v>
      </c>
      <c r="AH102" s="128" t="s">
        <v>635</v>
      </c>
      <c r="AI102" s="128" t="s">
        <v>636</v>
      </c>
      <c r="AJ102" s="128" t="s">
        <v>199</v>
      </c>
      <c r="AK102" s="128" t="s">
        <v>199</v>
      </c>
      <c r="AL102" s="128" t="s">
        <v>622</v>
      </c>
    </row>
    <row r="103" spans="2:38" s="136" customFormat="1" ht="128.25" hidden="1" x14ac:dyDescent="0.2">
      <c r="B103" s="128" t="s">
        <v>455</v>
      </c>
      <c r="C103" s="129" t="s">
        <v>456</v>
      </c>
      <c r="D103" s="128" t="s">
        <v>616</v>
      </c>
      <c r="E103" s="128" t="s">
        <v>606</v>
      </c>
      <c r="F103" s="128" t="s">
        <v>607</v>
      </c>
      <c r="G103" s="128"/>
      <c r="H103" s="128" t="s">
        <v>561</v>
      </c>
      <c r="I103" s="128" t="s">
        <v>199</v>
      </c>
      <c r="J103" s="128" t="s">
        <v>199</v>
      </c>
      <c r="K103" s="128" t="s">
        <v>199</v>
      </c>
      <c r="L103" s="128" t="s">
        <v>199</v>
      </c>
      <c r="M103" s="128" t="s">
        <v>640</v>
      </c>
      <c r="N103" s="128" t="s">
        <v>641</v>
      </c>
      <c r="O103" s="131" t="s">
        <v>642</v>
      </c>
      <c r="P103" s="128" t="s">
        <v>620</v>
      </c>
      <c r="Q103" s="128" t="s">
        <v>621</v>
      </c>
      <c r="R103" s="128" t="s">
        <v>0</v>
      </c>
      <c r="S103" s="143">
        <v>45566</v>
      </c>
      <c r="T103" s="143">
        <v>45641</v>
      </c>
      <c r="U103" s="143" t="s">
        <v>199</v>
      </c>
      <c r="V103" s="133"/>
      <c r="W103" s="128"/>
      <c r="X103" s="131">
        <v>5</v>
      </c>
      <c r="Y103" s="128" t="s">
        <v>480</v>
      </c>
      <c r="Z103" s="128" t="s">
        <v>247</v>
      </c>
      <c r="AA103" s="128" t="s">
        <v>199</v>
      </c>
      <c r="AB103" s="128" t="s">
        <v>199</v>
      </c>
      <c r="AC103" s="128" t="s">
        <v>199</v>
      </c>
      <c r="AD103" s="128" t="s">
        <v>632</v>
      </c>
      <c r="AE103" s="128" t="s">
        <v>633</v>
      </c>
      <c r="AF103" s="128" t="s">
        <v>199</v>
      </c>
      <c r="AG103" s="128" t="s">
        <v>199</v>
      </c>
      <c r="AH103" s="128" t="s">
        <v>199</v>
      </c>
      <c r="AI103" s="128" t="s">
        <v>199</v>
      </c>
      <c r="AJ103" s="128" t="s">
        <v>199</v>
      </c>
      <c r="AK103" s="128" t="s">
        <v>199</v>
      </c>
      <c r="AL103" s="128" t="s">
        <v>622</v>
      </c>
    </row>
    <row r="104" spans="2:38" s="136" customFormat="1" ht="128.25" hidden="1" x14ac:dyDescent="0.2">
      <c r="B104" s="128" t="s">
        <v>455</v>
      </c>
      <c r="C104" s="129" t="s">
        <v>456</v>
      </c>
      <c r="D104" s="128" t="s">
        <v>616</v>
      </c>
      <c r="E104" s="128" t="s">
        <v>606</v>
      </c>
      <c r="F104" s="128" t="s">
        <v>607</v>
      </c>
      <c r="G104" s="128"/>
      <c r="H104" s="128" t="s">
        <v>561</v>
      </c>
      <c r="I104" s="128" t="s">
        <v>199</v>
      </c>
      <c r="J104" s="128" t="s">
        <v>199</v>
      </c>
      <c r="K104" s="128" t="s">
        <v>199</v>
      </c>
      <c r="L104" s="128" t="s">
        <v>199</v>
      </c>
      <c r="M104" s="128" t="s">
        <v>643</v>
      </c>
      <c r="N104" s="128" t="s">
        <v>644</v>
      </c>
      <c r="O104" s="131" t="s">
        <v>645</v>
      </c>
      <c r="P104" s="128" t="s">
        <v>620</v>
      </c>
      <c r="Q104" s="128" t="s">
        <v>621</v>
      </c>
      <c r="R104" s="128" t="s">
        <v>0</v>
      </c>
      <c r="S104" s="143">
        <v>45566</v>
      </c>
      <c r="T104" s="143">
        <v>45641</v>
      </c>
      <c r="U104" s="143" t="s">
        <v>199</v>
      </c>
      <c r="V104" s="133"/>
      <c r="W104" s="128"/>
      <c r="X104" s="131">
        <v>5</v>
      </c>
      <c r="Y104" s="128" t="s">
        <v>480</v>
      </c>
      <c r="Z104" s="128" t="s">
        <v>376</v>
      </c>
      <c r="AA104" s="128" t="s">
        <v>247</v>
      </c>
      <c r="AB104" s="128" t="s">
        <v>199</v>
      </c>
      <c r="AC104" s="128" t="s">
        <v>199</v>
      </c>
      <c r="AD104" s="128" t="s">
        <v>632</v>
      </c>
      <c r="AE104" s="128" t="s">
        <v>633</v>
      </c>
      <c r="AF104" s="128" t="s">
        <v>199</v>
      </c>
      <c r="AG104" s="128" t="s">
        <v>199</v>
      </c>
      <c r="AH104" s="128" t="s">
        <v>199</v>
      </c>
      <c r="AI104" s="128" t="s">
        <v>199</v>
      </c>
      <c r="AJ104" s="128" t="s">
        <v>199</v>
      </c>
      <c r="AK104" s="128" t="s">
        <v>199</v>
      </c>
      <c r="AL104" s="128" t="s">
        <v>622</v>
      </c>
    </row>
    <row r="105" spans="2:38" s="136" customFormat="1" ht="128.25" hidden="1" x14ac:dyDescent="0.2">
      <c r="B105" s="128" t="s">
        <v>455</v>
      </c>
      <c r="C105" s="129" t="s">
        <v>456</v>
      </c>
      <c r="D105" s="128" t="s">
        <v>616</v>
      </c>
      <c r="E105" s="128" t="s">
        <v>606</v>
      </c>
      <c r="F105" s="128" t="s">
        <v>607</v>
      </c>
      <c r="G105" s="128"/>
      <c r="H105" s="128" t="s">
        <v>561</v>
      </c>
      <c r="I105" s="128" t="s">
        <v>199</v>
      </c>
      <c r="J105" s="128" t="s">
        <v>199</v>
      </c>
      <c r="K105" s="128" t="s">
        <v>199</v>
      </c>
      <c r="L105" s="128" t="s">
        <v>199</v>
      </c>
      <c r="M105" s="128" t="s">
        <v>646</v>
      </c>
      <c r="N105" s="128" t="s">
        <v>647</v>
      </c>
      <c r="O105" s="131" t="s">
        <v>648</v>
      </c>
      <c r="P105" s="128" t="s">
        <v>620</v>
      </c>
      <c r="Q105" s="128" t="s">
        <v>649</v>
      </c>
      <c r="R105" s="128" t="s">
        <v>0</v>
      </c>
      <c r="S105" s="143">
        <v>45292</v>
      </c>
      <c r="T105" s="143">
        <v>45641</v>
      </c>
      <c r="U105" s="143" t="s">
        <v>519</v>
      </c>
      <c r="V105" s="133"/>
      <c r="W105" s="128"/>
      <c r="X105" s="131">
        <v>10</v>
      </c>
      <c r="Y105" s="128" t="s">
        <v>247</v>
      </c>
      <c r="Z105" s="128" t="s">
        <v>402</v>
      </c>
      <c r="AA105" s="128" t="s">
        <v>199</v>
      </c>
      <c r="AB105" s="128" t="s">
        <v>199</v>
      </c>
      <c r="AC105" s="128" t="s">
        <v>199</v>
      </c>
      <c r="AD105" s="128" t="s">
        <v>366</v>
      </c>
      <c r="AE105" s="128" t="s">
        <v>199</v>
      </c>
      <c r="AF105" s="128" t="s">
        <v>199</v>
      </c>
      <c r="AG105" s="128" t="s">
        <v>199</v>
      </c>
      <c r="AH105" s="128" t="s">
        <v>199</v>
      </c>
      <c r="AI105" s="128" t="s">
        <v>199</v>
      </c>
      <c r="AJ105" s="128" t="s">
        <v>404</v>
      </c>
      <c r="AK105" s="128" t="s">
        <v>650</v>
      </c>
      <c r="AL105" s="128" t="s">
        <v>622</v>
      </c>
    </row>
    <row r="106" spans="2:38" s="136" customFormat="1" ht="128.25" hidden="1" x14ac:dyDescent="0.2">
      <c r="B106" s="128" t="s">
        <v>455</v>
      </c>
      <c r="C106" s="129" t="s">
        <v>456</v>
      </c>
      <c r="D106" s="128" t="s">
        <v>616</v>
      </c>
      <c r="E106" s="128" t="s">
        <v>606</v>
      </c>
      <c r="F106" s="128" t="s">
        <v>607</v>
      </c>
      <c r="G106" s="128"/>
      <c r="H106" s="128" t="s">
        <v>561</v>
      </c>
      <c r="I106" s="128" t="s">
        <v>199</v>
      </c>
      <c r="J106" s="128" t="s">
        <v>199</v>
      </c>
      <c r="K106" s="128" t="s">
        <v>199</v>
      </c>
      <c r="L106" s="128" t="s">
        <v>199</v>
      </c>
      <c r="M106" s="128" t="s">
        <v>651</v>
      </c>
      <c r="N106" s="128" t="s">
        <v>652</v>
      </c>
      <c r="O106" s="131" t="s">
        <v>653</v>
      </c>
      <c r="P106" s="128" t="s">
        <v>620</v>
      </c>
      <c r="Q106" s="128" t="s">
        <v>621</v>
      </c>
      <c r="R106" s="128" t="s">
        <v>0</v>
      </c>
      <c r="S106" s="143">
        <v>45292</v>
      </c>
      <c r="T106" s="143">
        <v>45473</v>
      </c>
      <c r="U106" s="143" t="s">
        <v>519</v>
      </c>
      <c r="V106" s="133"/>
      <c r="W106" s="128"/>
      <c r="X106" s="131">
        <v>5</v>
      </c>
      <c r="Y106" s="128" t="s">
        <v>247</v>
      </c>
      <c r="Z106" s="128" t="s">
        <v>402</v>
      </c>
      <c r="AA106" s="128" t="s">
        <v>199</v>
      </c>
      <c r="AB106" s="128" t="s">
        <v>199</v>
      </c>
      <c r="AC106" s="128" t="s">
        <v>199</v>
      </c>
      <c r="AD106" s="128" t="s">
        <v>366</v>
      </c>
      <c r="AE106" s="128" t="s">
        <v>199</v>
      </c>
      <c r="AF106" s="128" t="s">
        <v>199</v>
      </c>
      <c r="AG106" s="128" t="s">
        <v>199</v>
      </c>
      <c r="AH106" s="128" t="s">
        <v>199</v>
      </c>
      <c r="AI106" s="128" t="s">
        <v>199</v>
      </c>
      <c r="AJ106" s="128" t="s">
        <v>404</v>
      </c>
      <c r="AK106" s="128" t="s">
        <v>650</v>
      </c>
      <c r="AL106" s="128" t="s">
        <v>622</v>
      </c>
    </row>
    <row r="107" spans="2:38" s="136" customFormat="1" ht="128.25" hidden="1" x14ac:dyDescent="0.2">
      <c r="B107" s="128" t="s">
        <v>455</v>
      </c>
      <c r="C107" s="129" t="s">
        <v>456</v>
      </c>
      <c r="D107" s="128" t="s">
        <v>616</v>
      </c>
      <c r="E107" s="128" t="s">
        <v>606</v>
      </c>
      <c r="F107" s="128" t="s">
        <v>607</v>
      </c>
      <c r="G107" s="128"/>
      <c r="H107" s="128" t="s">
        <v>561</v>
      </c>
      <c r="I107" s="128" t="s">
        <v>199</v>
      </c>
      <c r="J107" s="128" t="s">
        <v>199</v>
      </c>
      <c r="K107" s="128" t="s">
        <v>199</v>
      </c>
      <c r="L107" s="128" t="s">
        <v>199</v>
      </c>
      <c r="M107" s="128" t="s">
        <v>654</v>
      </c>
      <c r="N107" s="128" t="s">
        <v>655</v>
      </c>
      <c r="O107" s="131" t="s">
        <v>653</v>
      </c>
      <c r="P107" s="128" t="s">
        <v>620</v>
      </c>
      <c r="Q107" s="128" t="s">
        <v>621</v>
      </c>
      <c r="R107" s="128" t="s">
        <v>0</v>
      </c>
      <c r="S107" s="143">
        <v>45474</v>
      </c>
      <c r="T107" s="143">
        <v>45641</v>
      </c>
      <c r="U107" s="143" t="s">
        <v>519</v>
      </c>
      <c r="V107" s="133"/>
      <c r="W107" s="128"/>
      <c r="X107" s="131">
        <v>5</v>
      </c>
      <c r="Y107" s="128" t="s">
        <v>247</v>
      </c>
      <c r="Z107" s="128" t="s">
        <v>402</v>
      </c>
      <c r="AA107" s="128" t="s">
        <v>199</v>
      </c>
      <c r="AB107" s="128" t="s">
        <v>199</v>
      </c>
      <c r="AC107" s="128" t="s">
        <v>199</v>
      </c>
      <c r="AD107" s="128" t="s">
        <v>366</v>
      </c>
      <c r="AE107" s="128" t="s">
        <v>199</v>
      </c>
      <c r="AF107" s="128" t="s">
        <v>199</v>
      </c>
      <c r="AG107" s="128" t="s">
        <v>199</v>
      </c>
      <c r="AH107" s="128" t="s">
        <v>199</v>
      </c>
      <c r="AI107" s="128" t="s">
        <v>199</v>
      </c>
      <c r="AJ107" s="128" t="s">
        <v>404</v>
      </c>
      <c r="AK107" s="128" t="s">
        <v>650</v>
      </c>
      <c r="AL107" s="128" t="s">
        <v>622</v>
      </c>
    </row>
    <row r="108" spans="2:38" s="136" customFormat="1" ht="128.25" hidden="1" x14ac:dyDescent="0.2">
      <c r="B108" s="128" t="s">
        <v>455</v>
      </c>
      <c r="C108" s="129" t="s">
        <v>456</v>
      </c>
      <c r="D108" s="128" t="s">
        <v>605</v>
      </c>
      <c r="E108" s="128" t="s">
        <v>606</v>
      </c>
      <c r="F108" s="128" t="s">
        <v>607</v>
      </c>
      <c r="G108" s="128"/>
      <c r="H108" s="128" t="s">
        <v>561</v>
      </c>
      <c r="I108" s="128" t="s">
        <v>199</v>
      </c>
      <c r="J108" s="128" t="s">
        <v>199</v>
      </c>
      <c r="K108" s="128" t="s">
        <v>199</v>
      </c>
      <c r="L108" s="128" t="s">
        <v>199</v>
      </c>
      <c r="M108" s="159" t="s">
        <v>656</v>
      </c>
      <c r="N108" s="160" t="s">
        <v>657</v>
      </c>
      <c r="O108" s="131" t="s">
        <v>658</v>
      </c>
      <c r="P108" s="128" t="s">
        <v>659</v>
      </c>
      <c r="Q108" s="128" t="s">
        <v>660</v>
      </c>
      <c r="R108" s="128" t="s">
        <v>0</v>
      </c>
      <c r="S108" s="132">
        <v>45292</v>
      </c>
      <c r="T108" s="132">
        <v>45657</v>
      </c>
      <c r="U108" s="132" t="s">
        <v>519</v>
      </c>
      <c r="V108" s="140"/>
      <c r="W108" s="128"/>
      <c r="X108" s="128">
        <v>50</v>
      </c>
      <c r="Y108" s="128" t="s">
        <v>246</v>
      </c>
      <c r="Z108" s="128" t="s">
        <v>480</v>
      </c>
      <c r="AA108" s="128" t="s">
        <v>199</v>
      </c>
      <c r="AB108" s="128" t="s">
        <v>199</v>
      </c>
      <c r="AC108" s="128" t="s">
        <v>199</v>
      </c>
      <c r="AD108" s="128" t="s">
        <v>209</v>
      </c>
      <c r="AE108" s="128" t="s">
        <v>199</v>
      </c>
      <c r="AF108" s="128" t="s">
        <v>199</v>
      </c>
      <c r="AG108" s="128" t="s">
        <v>199</v>
      </c>
      <c r="AH108" s="128" t="s">
        <v>199</v>
      </c>
      <c r="AI108" s="128" t="s">
        <v>199</v>
      </c>
      <c r="AJ108" s="128" t="s">
        <v>199</v>
      </c>
      <c r="AK108" s="128" t="s">
        <v>199</v>
      </c>
      <c r="AL108" s="128" t="s">
        <v>661</v>
      </c>
    </row>
    <row r="109" spans="2:38" s="136" customFormat="1" ht="128.25" hidden="1" x14ac:dyDescent="0.2">
      <c r="B109" s="128" t="s">
        <v>455</v>
      </c>
      <c r="C109" s="129" t="s">
        <v>456</v>
      </c>
      <c r="D109" s="128" t="s">
        <v>605</v>
      </c>
      <c r="E109" s="128" t="s">
        <v>606</v>
      </c>
      <c r="F109" s="128" t="s">
        <v>607</v>
      </c>
      <c r="G109" s="128"/>
      <c r="H109" s="128" t="s">
        <v>561</v>
      </c>
      <c r="I109" s="128" t="s">
        <v>199</v>
      </c>
      <c r="J109" s="128" t="s">
        <v>199</v>
      </c>
      <c r="K109" s="128" t="s">
        <v>199</v>
      </c>
      <c r="L109" s="128" t="s">
        <v>199</v>
      </c>
      <c r="M109" s="128" t="s">
        <v>662</v>
      </c>
      <c r="N109" s="128" t="s">
        <v>663</v>
      </c>
      <c r="O109" s="131" t="s">
        <v>664</v>
      </c>
      <c r="P109" s="128" t="s">
        <v>491</v>
      </c>
      <c r="Q109" s="128" t="s">
        <v>665</v>
      </c>
      <c r="R109" s="128" t="s">
        <v>99</v>
      </c>
      <c r="S109" s="132">
        <v>45323</v>
      </c>
      <c r="T109" s="132">
        <v>45596</v>
      </c>
      <c r="U109" s="132" t="s">
        <v>519</v>
      </c>
      <c r="V109" s="140"/>
      <c r="W109" s="128"/>
      <c r="X109" s="128"/>
      <c r="Y109" s="128" t="s">
        <v>480</v>
      </c>
      <c r="Z109" s="128" t="s">
        <v>199</v>
      </c>
      <c r="AA109" s="128" t="s">
        <v>199</v>
      </c>
      <c r="AB109" s="128" t="s">
        <v>199</v>
      </c>
      <c r="AC109" s="128" t="s">
        <v>199</v>
      </c>
      <c r="AD109" s="128" t="s">
        <v>492</v>
      </c>
      <c r="AE109" s="128" t="s">
        <v>199</v>
      </c>
      <c r="AF109" s="128" t="s">
        <v>199</v>
      </c>
      <c r="AG109" s="128" t="s">
        <v>199</v>
      </c>
      <c r="AH109" s="128" t="s">
        <v>199</v>
      </c>
      <c r="AI109" s="128" t="s">
        <v>199</v>
      </c>
      <c r="AJ109" s="128" t="s">
        <v>199</v>
      </c>
      <c r="AK109" s="128" t="s">
        <v>199</v>
      </c>
      <c r="AL109" s="128" t="s">
        <v>666</v>
      </c>
    </row>
    <row r="110" spans="2:38" s="136" customFormat="1" ht="128.25" hidden="1" x14ac:dyDescent="0.2">
      <c r="B110" s="128" t="s">
        <v>455</v>
      </c>
      <c r="C110" s="129" t="s">
        <v>456</v>
      </c>
      <c r="D110" s="128" t="s">
        <v>605</v>
      </c>
      <c r="E110" s="128" t="s">
        <v>606</v>
      </c>
      <c r="F110" s="128" t="s">
        <v>607</v>
      </c>
      <c r="G110" s="128"/>
      <c r="H110" s="128" t="s">
        <v>561</v>
      </c>
      <c r="I110" s="128" t="s">
        <v>199</v>
      </c>
      <c r="J110" s="128" t="s">
        <v>199</v>
      </c>
      <c r="K110" s="128" t="s">
        <v>199</v>
      </c>
      <c r="L110" s="128" t="s">
        <v>199</v>
      </c>
      <c r="M110" s="128" t="s">
        <v>667</v>
      </c>
      <c r="N110" s="128" t="s">
        <v>668</v>
      </c>
      <c r="O110" s="131" t="s">
        <v>664</v>
      </c>
      <c r="P110" s="128" t="s">
        <v>491</v>
      </c>
      <c r="Q110" s="128" t="s">
        <v>665</v>
      </c>
      <c r="R110" s="128" t="s">
        <v>99</v>
      </c>
      <c r="S110" s="132">
        <v>45352</v>
      </c>
      <c r="T110" s="132">
        <v>45657</v>
      </c>
      <c r="U110" s="132" t="s">
        <v>519</v>
      </c>
      <c r="V110" s="140"/>
      <c r="W110" s="128"/>
      <c r="X110" s="128"/>
      <c r="Y110" s="128" t="s">
        <v>480</v>
      </c>
      <c r="Z110" s="128" t="s">
        <v>199</v>
      </c>
      <c r="AA110" s="128" t="s">
        <v>199</v>
      </c>
      <c r="AB110" s="128" t="s">
        <v>199</v>
      </c>
      <c r="AC110" s="128" t="s">
        <v>199</v>
      </c>
      <c r="AD110" s="128" t="s">
        <v>492</v>
      </c>
      <c r="AE110" s="128" t="s">
        <v>199</v>
      </c>
      <c r="AF110" s="128" t="s">
        <v>199</v>
      </c>
      <c r="AG110" s="128" t="s">
        <v>199</v>
      </c>
      <c r="AH110" s="128" t="s">
        <v>199</v>
      </c>
      <c r="AI110" s="128" t="s">
        <v>199</v>
      </c>
      <c r="AJ110" s="128" t="s">
        <v>199</v>
      </c>
      <c r="AK110" s="128" t="s">
        <v>199</v>
      </c>
      <c r="AL110" s="128" t="s">
        <v>666</v>
      </c>
    </row>
    <row r="111" spans="2:38" s="136" customFormat="1" ht="128.25" hidden="1" x14ac:dyDescent="0.2">
      <c r="B111" s="128" t="s">
        <v>455</v>
      </c>
      <c r="C111" s="129" t="s">
        <v>456</v>
      </c>
      <c r="D111" s="128" t="s">
        <v>605</v>
      </c>
      <c r="E111" s="128" t="s">
        <v>606</v>
      </c>
      <c r="F111" s="128" t="s">
        <v>607</v>
      </c>
      <c r="G111" s="128"/>
      <c r="H111" s="128" t="s">
        <v>561</v>
      </c>
      <c r="I111" s="128" t="s">
        <v>199</v>
      </c>
      <c r="J111" s="128" t="s">
        <v>199</v>
      </c>
      <c r="K111" s="128" t="s">
        <v>199</v>
      </c>
      <c r="L111" s="128" t="s">
        <v>199</v>
      </c>
      <c r="M111" s="128" t="s">
        <v>669</v>
      </c>
      <c r="N111" s="128" t="s">
        <v>670</v>
      </c>
      <c r="O111" s="131" t="s">
        <v>664</v>
      </c>
      <c r="P111" s="128" t="s">
        <v>491</v>
      </c>
      <c r="Q111" s="128" t="s">
        <v>665</v>
      </c>
      <c r="R111" s="128" t="s">
        <v>99</v>
      </c>
      <c r="S111" s="132">
        <v>45323</v>
      </c>
      <c r="T111" s="132">
        <v>45626</v>
      </c>
      <c r="U111" s="132" t="s">
        <v>519</v>
      </c>
      <c r="V111" s="140"/>
      <c r="W111" s="128"/>
      <c r="X111" s="128"/>
      <c r="Y111" s="128" t="s">
        <v>480</v>
      </c>
      <c r="Z111" s="128" t="s">
        <v>199</v>
      </c>
      <c r="AA111" s="128" t="s">
        <v>199</v>
      </c>
      <c r="AB111" s="128" t="s">
        <v>199</v>
      </c>
      <c r="AC111" s="128" t="s">
        <v>199</v>
      </c>
      <c r="AD111" s="128" t="s">
        <v>492</v>
      </c>
      <c r="AE111" s="128" t="s">
        <v>199</v>
      </c>
      <c r="AF111" s="128" t="s">
        <v>199</v>
      </c>
      <c r="AG111" s="128" t="s">
        <v>199</v>
      </c>
      <c r="AH111" s="128" t="s">
        <v>199</v>
      </c>
      <c r="AI111" s="128" t="s">
        <v>199</v>
      </c>
      <c r="AJ111" s="128" t="s">
        <v>199</v>
      </c>
      <c r="AK111" s="128" t="s">
        <v>199</v>
      </c>
      <c r="AL111" s="128" t="s">
        <v>666</v>
      </c>
    </row>
    <row r="112" spans="2:38" s="136" customFormat="1" ht="128.25" hidden="1" x14ac:dyDescent="0.2">
      <c r="B112" s="128" t="s">
        <v>455</v>
      </c>
      <c r="C112" s="129" t="s">
        <v>456</v>
      </c>
      <c r="D112" s="128" t="s">
        <v>605</v>
      </c>
      <c r="E112" s="128" t="s">
        <v>606</v>
      </c>
      <c r="F112" s="128" t="s">
        <v>607</v>
      </c>
      <c r="G112" s="128"/>
      <c r="H112" s="128" t="s">
        <v>561</v>
      </c>
      <c r="I112" s="128" t="s">
        <v>199</v>
      </c>
      <c r="J112" s="128" t="s">
        <v>199</v>
      </c>
      <c r="K112" s="128" t="s">
        <v>199</v>
      </c>
      <c r="L112" s="128" t="s">
        <v>199</v>
      </c>
      <c r="M112" s="128" t="s">
        <v>671</v>
      </c>
      <c r="N112" s="128" t="s">
        <v>671</v>
      </c>
      <c r="O112" s="131" t="s">
        <v>672</v>
      </c>
      <c r="P112" s="128" t="s">
        <v>673</v>
      </c>
      <c r="Q112" s="128" t="s">
        <v>674</v>
      </c>
      <c r="R112" s="128" t="s">
        <v>0</v>
      </c>
      <c r="S112" s="132">
        <v>45413</v>
      </c>
      <c r="T112" s="132">
        <v>45534</v>
      </c>
      <c r="U112" s="132" t="s">
        <v>519</v>
      </c>
      <c r="V112" s="146"/>
      <c r="W112" s="146"/>
      <c r="X112" s="146"/>
      <c r="Y112" s="128" t="s">
        <v>480</v>
      </c>
      <c r="Z112" s="128" t="s">
        <v>199</v>
      </c>
      <c r="AA112" s="128" t="s">
        <v>199</v>
      </c>
      <c r="AB112" s="128" t="s">
        <v>199</v>
      </c>
      <c r="AC112" s="128" t="s">
        <v>199</v>
      </c>
      <c r="AD112" s="128" t="s">
        <v>492</v>
      </c>
      <c r="AE112" s="128" t="s">
        <v>199</v>
      </c>
      <c r="AF112" s="128" t="s">
        <v>199</v>
      </c>
      <c r="AG112" s="128" t="s">
        <v>199</v>
      </c>
      <c r="AH112" s="128" t="s">
        <v>199</v>
      </c>
      <c r="AI112" s="128" t="s">
        <v>199</v>
      </c>
      <c r="AJ112" s="128" t="s">
        <v>199</v>
      </c>
      <c r="AK112" s="128" t="s">
        <v>199</v>
      </c>
      <c r="AL112" s="128" t="s">
        <v>675</v>
      </c>
    </row>
    <row r="113" spans="2:38" s="136" customFormat="1" ht="128.25" hidden="1" x14ac:dyDescent="0.2">
      <c r="B113" s="128" t="s">
        <v>455</v>
      </c>
      <c r="C113" s="129" t="s">
        <v>456</v>
      </c>
      <c r="D113" s="128" t="s">
        <v>605</v>
      </c>
      <c r="E113" s="128" t="s">
        <v>606</v>
      </c>
      <c r="F113" s="128" t="s">
        <v>607</v>
      </c>
      <c r="G113" s="128"/>
      <c r="H113" s="128" t="s">
        <v>561</v>
      </c>
      <c r="I113" s="128" t="s">
        <v>199</v>
      </c>
      <c r="J113" s="128" t="s">
        <v>199</v>
      </c>
      <c r="K113" s="128" t="s">
        <v>199</v>
      </c>
      <c r="L113" s="128" t="s">
        <v>199</v>
      </c>
      <c r="M113" s="128" t="s">
        <v>676</v>
      </c>
      <c r="N113" s="128" t="s">
        <v>677</v>
      </c>
      <c r="O113" s="131" t="s">
        <v>678</v>
      </c>
      <c r="P113" s="128" t="s">
        <v>679</v>
      </c>
      <c r="Q113" s="128" t="s">
        <v>680</v>
      </c>
      <c r="R113" s="128" t="s">
        <v>99</v>
      </c>
      <c r="S113" s="132">
        <v>45292</v>
      </c>
      <c r="T113" s="132">
        <v>45503</v>
      </c>
      <c r="U113" s="132" t="s">
        <v>519</v>
      </c>
      <c r="V113" s="140"/>
      <c r="W113" s="128"/>
      <c r="X113" s="128">
        <v>50</v>
      </c>
      <c r="Y113" s="128" t="s">
        <v>376</v>
      </c>
      <c r="Z113" s="128" t="s">
        <v>199</v>
      </c>
      <c r="AA113" s="128" t="s">
        <v>199</v>
      </c>
      <c r="AB113" s="128" t="s">
        <v>199</v>
      </c>
      <c r="AC113" s="128" t="s">
        <v>199</v>
      </c>
      <c r="AD113" s="128" t="s">
        <v>492</v>
      </c>
      <c r="AE113" s="128" t="s">
        <v>199</v>
      </c>
      <c r="AF113" s="128" t="s">
        <v>199</v>
      </c>
      <c r="AG113" s="128" t="s">
        <v>199</v>
      </c>
      <c r="AH113" s="128" t="s">
        <v>199</v>
      </c>
      <c r="AI113" s="128" t="s">
        <v>199</v>
      </c>
      <c r="AJ113" s="128" t="s">
        <v>199</v>
      </c>
      <c r="AK113" s="128" t="s">
        <v>199</v>
      </c>
      <c r="AL113" s="128" t="s">
        <v>666</v>
      </c>
    </row>
    <row r="114" spans="2:38" s="136" customFormat="1" ht="128.25" hidden="1" x14ac:dyDescent="0.2">
      <c r="B114" s="128" t="s">
        <v>455</v>
      </c>
      <c r="C114" s="129" t="s">
        <v>456</v>
      </c>
      <c r="D114" s="128" t="s">
        <v>605</v>
      </c>
      <c r="E114" s="128" t="s">
        <v>606</v>
      </c>
      <c r="F114" s="128" t="s">
        <v>607</v>
      </c>
      <c r="G114" s="128"/>
      <c r="H114" s="128" t="s">
        <v>561</v>
      </c>
      <c r="I114" s="128" t="s">
        <v>199</v>
      </c>
      <c r="J114" s="128" t="s">
        <v>199</v>
      </c>
      <c r="K114" s="128" t="s">
        <v>199</v>
      </c>
      <c r="L114" s="128" t="s">
        <v>199</v>
      </c>
      <c r="M114" s="128" t="s">
        <v>681</v>
      </c>
      <c r="N114" s="128" t="s">
        <v>682</v>
      </c>
      <c r="O114" s="131" t="s">
        <v>683</v>
      </c>
      <c r="P114" s="128" t="s">
        <v>679</v>
      </c>
      <c r="Q114" s="128" t="s">
        <v>684</v>
      </c>
      <c r="R114" s="128" t="s">
        <v>99</v>
      </c>
      <c r="S114" s="132">
        <v>45292</v>
      </c>
      <c r="T114" s="132">
        <v>45641</v>
      </c>
      <c r="U114" s="132" t="s">
        <v>519</v>
      </c>
      <c r="V114" s="140"/>
      <c r="W114" s="128"/>
      <c r="X114" s="128">
        <v>50</v>
      </c>
      <c r="Y114" s="128" t="s">
        <v>376</v>
      </c>
      <c r="Z114" s="128" t="s">
        <v>199</v>
      </c>
      <c r="AA114" s="128" t="s">
        <v>199</v>
      </c>
      <c r="AB114" s="128" t="s">
        <v>199</v>
      </c>
      <c r="AC114" s="128" t="s">
        <v>199</v>
      </c>
      <c r="AD114" s="128" t="s">
        <v>492</v>
      </c>
      <c r="AE114" s="128" t="s">
        <v>199</v>
      </c>
      <c r="AF114" s="128" t="s">
        <v>199</v>
      </c>
      <c r="AG114" s="128" t="s">
        <v>199</v>
      </c>
      <c r="AH114" s="128" t="s">
        <v>199</v>
      </c>
      <c r="AI114" s="128" t="s">
        <v>199</v>
      </c>
      <c r="AJ114" s="128" t="s">
        <v>199</v>
      </c>
      <c r="AK114" s="128" t="s">
        <v>199</v>
      </c>
      <c r="AL114" s="128" t="s">
        <v>666</v>
      </c>
    </row>
    <row r="115" spans="2:38" s="136" customFormat="1" ht="199.5" hidden="1" x14ac:dyDescent="0.2">
      <c r="B115" s="128" t="s">
        <v>523</v>
      </c>
      <c r="C115" s="129" t="s">
        <v>524</v>
      </c>
      <c r="D115" s="128" t="s">
        <v>685</v>
      </c>
      <c r="E115" s="128" t="s">
        <v>686</v>
      </c>
      <c r="F115" s="128" t="s">
        <v>687</v>
      </c>
      <c r="G115" s="128"/>
      <c r="H115" s="128" t="s">
        <v>282</v>
      </c>
      <c r="I115" s="128" t="s">
        <v>199</v>
      </c>
      <c r="J115" s="128" t="s">
        <v>199</v>
      </c>
      <c r="K115" s="128" t="s">
        <v>199</v>
      </c>
      <c r="L115" s="128" t="s">
        <v>199</v>
      </c>
      <c r="M115" s="128" t="s">
        <v>688</v>
      </c>
      <c r="N115" s="128" t="s">
        <v>689</v>
      </c>
      <c r="O115" s="131" t="s">
        <v>690</v>
      </c>
      <c r="P115" s="128" t="s">
        <v>531</v>
      </c>
      <c r="Q115" s="128" t="s">
        <v>532</v>
      </c>
      <c r="R115" s="128" t="s">
        <v>0</v>
      </c>
      <c r="S115" s="132">
        <v>45292</v>
      </c>
      <c r="T115" s="132">
        <v>45473</v>
      </c>
      <c r="U115" s="132" t="s">
        <v>199</v>
      </c>
      <c r="V115" s="133"/>
      <c r="W115" s="128"/>
      <c r="X115" s="134">
        <v>0.5</v>
      </c>
      <c r="Y115" s="128" t="s">
        <v>534</v>
      </c>
      <c r="Z115" s="128" t="s">
        <v>403</v>
      </c>
      <c r="AA115" s="128" t="s">
        <v>199</v>
      </c>
      <c r="AB115" s="128" t="s">
        <v>199</v>
      </c>
      <c r="AC115" s="128" t="s">
        <v>199</v>
      </c>
      <c r="AD115" s="128" t="s">
        <v>366</v>
      </c>
      <c r="AE115" s="128" t="s">
        <v>199</v>
      </c>
      <c r="AF115" s="128" t="s">
        <v>199</v>
      </c>
      <c r="AG115" s="128" t="s">
        <v>199</v>
      </c>
      <c r="AH115" s="128" t="s">
        <v>199</v>
      </c>
      <c r="AI115" s="128" t="s">
        <v>199</v>
      </c>
      <c r="AJ115" s="128" t="s">
        <v>367</v>
      </c>
      <c r="AK115" s="128" t="s">
        <v>368</v>
      </c>
      <c r="AL115" s="128" t="s">
        <v>536</v>
      </c>
    </row>
    <row r="116" spans="2:38" s="136" customFormat="1" ht="199.5" hidden="1" x14ac:dyDescent="0.2">
      <c r="B116" s="128" t="s">
        <v>523</v>
      </c>
      <c r="C116" s="129" t="s">
        <v>524</v>
      </c>
      <c r="D116" s="128" t="s">
        <v>685</v>
      </c>
      <c r="E116" s="128" t="s">
        <v>686</v>
      </c>
      <c r="F116" s="128" t="s">
        <v>687</v>
      </c>
      <c r="G116" s="128"/>
      <c r="H116" s="128" t="s">
        <v>282</v>
      </c>
      <c r="I116" s="128" t="s">
        <v>199</v>
      </c>
      <c r="J116" s="128" t="s">
        <v>199</v>
      </c>
      <c r="K116" s="128" t="s">
        <v>199</v>
      </c>
      <c r="L116" s="128" t="s">
        <v>199</v>
      </c>
      <c r="M116" s="128" t="s">
        <v>691</v>
      </c>
      <c r="N116" s="128" t="s">
        <v>692</v>
      </c>
      <c r="O116" s="131" t="s">
        <v>690</v>
      </c>
      <c r="P116" s="128" t="s">
        <v>531</v>
      </c>
      <c r="Q116" s="128" t="s">
        <v>532</v>
      </c>
      <c r="R116" s="128" t="s">
        <v>0</v>
      </c>
      <c r="S116" s="132">
        <v>45474</v>
      </c>
      <c r="T116" s="132">
        <v>45641</v>
      </c>
      <c r="U116" s="132" t="s">
        <v>199</v>
      </c>
      <c r="V116" s="133"/>
      <c r="W116" s="128"/>
      <c r="X116" s="134">
        <v>0.5</v>
      </c>
      <c r="Y116" s="128" t="s">
        <v>534</v>
      </c>
      <c r="Z116" s="128" t="s">
        <v>403</v>
      </c>
      <c r="AA116" s="128" t="s">
        <v>199</v>
      </c>
      <c r="AB116" s="128" t="s">
        <v>199</v>
      </c>
      <c r="AC116" s="128" t="s">
        <v>199</v>
      </c>
      <c r="AD116" s="128" t="s">
        <v>366</v>
      </c>
      <c r="AE116" s="128" t="s">
        <v>199</v>
      </c>
      <c r="AF116" s="128" t="s">
        <v>199</v>
      </c>
      <c r="AG116" s="128" t="s">
        <v>199</v>
      </c>
      <c r="AH116" s="128" t="s">
        <v>199</v>
      </c>
      <c r="AI116" s="128" t="s">
        <v>199</v>
      </c>
      <c r="AJ116" s="128" t="s">
        <v>367</v>
      </c>
      <c r="AK116" s="128" t="s">
        <v>368</v>
      </c>
      <c r="AL116" s="128" t="s">
        <v>536</v>
      </c>
    </row>
    <row r="117" spans="2:38" s="136" customFormat="1" ht="199.5" hidden="1" x14ac:dyDescent="0.2">
      <c r="B117" s="128" t="s">
        <v>523</v>
      </c>
      <c r="C117" s="129" t="s">
        <v>524</v>
      </c>
      <c r="D117" s="128" t="s">
        <v>685</v>
      </c>
      <c r="E117" s="128" t="s">
        <v>686</v>
      </c>
      <c r="F117" s="128" t="s">
        <v>687</v>
      </c>
      <c r="G117" s="128"/>
      <c r="H117" s="128" t="s">
        <v>282</v>
      </c>
      <c r="I117" s="128" t="s">
        <v>199</v>
      </c>
      <c r="J117" s="128" t="s">
        <v>199</v>
      </c>
      <c r="K117" s="128" t="s">
        <v>199</v>
      </c>
      <c r="L117" s="128" t="s">
        <v>199</v>
      </c>
      <c r="M117" s="128" t="s">
        <v>693</v>
      </c>
      <c r="N117" s="128" t="s">
        <v>694</v>
      </c>
      <c r="O117" s="131" t="s">
        <v>695</v>
      </c>
      <c r="P117" s="128" t="s">
        <v>543</v>
      </c>
      <c r="Q117" s="128" t="s">
        <v>544</v>
      </c>
      <c r="R117" s="128" t="s">
        <v>545</v>
      </c>
      <c r="S117" s="132">
        <v>45352</v>
      </c>
      <c r="T117" s="132">
        <v>45641</v>
      </c>
      <c r="U117" s="132" t="s">
        <v>519</v>
      </c>
      <c r="V117" s="133"/>
      <c r="W117" s="128"/>
      <c r="X117" s="134">
        <v>1</v>
      </c>
      <c r="Y117" s="128" t="s">
        <v>402</v>
      </c>
      <c r="Z117" s="128" t="s">
        <v>207</v>
      </c>
      <c r="AA117" s="128" t="s">
        <v>199</v>
      </c>
      <c r="AB117" s="128" t="s">
        <v>199</v>
      </c>
      <c r="AC117" s="128" t="s">
        <v>199</v>
      </c>
      <c r="AD117" s="128" t="s">
        <v>366</v>
      </c>
      <c r="AE117" s="128" t="s">
        <v>199</v>
      </c>
      <c r="AF117" s="128" t="s">
        <v>199</v>
      </c>
      <c r="AG117" s="128" t="s">
        <v>199</v>
      </c>
      <c r="AH117" s="128" t="s">
        <v>199</v>
      </c>
      <c r="AI117" s="128" t="s">
        <v>199</v>
      </c>
      <c r="AJ117" s="128" t="s">
        <v>404</v>
      </c>
      <c r="AK117" s="128" t="s">
        <v>405</v>
      </c>
      <c r="AL117" s="128" t="s">
        <v>696</v>
      </c>
    </row>
    <row r="118" spans="2:38" s="136" customFormat="1" ht="199.5" hidden="1" x14ac:dyDescent="0.2">
      <c r="B118" s="128" t="s">
        <v>523</v>
      </c>
      <c r="C118" s="129" t="s">
        <v>524</v>
      </c>
      <c r="D118" s="128" t="s">
        <v>685</v>
      </c>
      <c r="E118" s="128" t="s">
        <v>686</v>
      </c>
      <c r="F118" s="128" t="s">
        <v>687</v>
      </c>
      <c r="G118" s="128"/>
      <c r="H118" s="128" t="s">
        <v>282</v>
      </c>
      <c r="I118" s="128" t="s">
        <v>199</v>
      </c>
      <c r="J118" s="128" t="s">
        <v>199</v>
      </c>
      <c r="K118" s="128" t="s">
        <v>199</v>
      </c>
      <c r="L118" s="128" t="s">
        <v>199</v>
      </c>
      <c r="M118" s="128" t="s">
        <v>697</v>
      </c>
      <c r="N118" s="128" t="s">
        <v>698</v>
      </c>
      <c r="O118" s="131" t="s">
        <v>699</v>
      </c>
      <c r="P118" s="128" t="s">
        <v>543</v>
      </c>
      <c r="Q118" s="128" t="s">
        <v>544</v>
      </c>
      <c r="R118" s="128" t="s">
        <v>545</v>
      </c>
      <c r="S118" s="132">
        <v>45473</v>
      </c>
      <c r="T118" s="132">
        <v>45641</v>
      </c>
      <c r="U118" s="132" t="s">
        <v>519</v>
      </c>
      <c r="V118" s="133"/>
      <c r="W118" s="128"/>
      <c r="X118" s="134">
        <v>1</v>
      </c>
      <c r="Y118" s="128" t="s">
        <v>403</v>
      </c>
      <c r="Z118" s="128" t="s">
        <v>402</v>
      </c>
      <c r="AA118" s="128" t="s">
        <v>199</v>
      </c>
      <c r="AB118" s="128" t="s">
        <v>199</v>
      </c>
      <c r="AC118" s="128" t="s">
        <v>199</v>
      </c>
      <c r="AD118" s="128" t="s">
        <v>366</v>
      </c>
      <c r="AE118" s="128" t="s">
        <v>199</v>
      </c>
      <c r="AF118" s="128" t="s">
        <v>199</v>
      </c>
      <c r="AG118" s="128" t="s">
        <v>199</v>
      </c>
      <c r="AH118" s="128" t="s">
        <v>199</v>
      </c>
      <c r="AI118" s="128" t="s">
        <v>199</v>
      </c>
      <c r="AJ118" s="128" t="s">
        <v>586</v>
      </c>
      <c r="AK118" s="128" t="s">
        <v>700</v>
      </c>
      <c r="AL118" s="128" t="s">
        <v>696</v>
      </c>
    </row>
    <row r="119" spans="2:38" s="136" customFormat="1" ht="199.5" hidden="1" x14ac:dyDescent="0.2">
      <c r="B119" s="128" t="s">
        <v>523</v>
      </c>
      <c r="C119" s="129" t="s">
        <v>524</v>
      </c>
      <c r="D119" s="128" t="s">
        <v>685</v>
      </c>
      <c r="E119" s="128" t="s">
        <v>686</v>
      </c>
      <c r="F119" s="128" t="s">
        <v>687</v>
      </c>
      <c r="G119" s="128"/>
      <c r="H119" s="128" t="s">
        <v>282</v>
      </c>
      <c r="I119" s="128" t="s">
        <v>199</v>
      </c>
      <c r="J119" s="128" t="s">
        <v>199</v>
      </c>
      <c r="K119" s="128" t="s">
        <v>199</v>
      </c>
      <c r="L119" s="128" t="s">
        <v>199</v>
      </c>
      <c r="M119" s="128" t="s">
        <v>701</v>
      </c>
      <c r="N119" s="128" t="s">
        <v>702</v>
      </c>
      <c r="O119" s="131" t="s">
        <v>703</v>
      </c>
      <c r="P119" s="131" t="s">
        <v>704</v>
      </c>
      <c r="Q119" s="128" t="s">
        <v>705</v>
      </c>
      <c r="R119" s="128" t="s">
        <v>119</v>
      </c>
      <c r="S119" s="132">
        <v>45323</v>
      </c>
      <c r="T119" s="132">
        <v>45412</v>
      </c>
      <c r="U119" s="132" t="s">
        <v>519</v>
      </c>
      <c r="V119" s="140"/>
      <c r="W119" s="128"/>
      <c r="X119" s="158"/>
      <c r="Y119" s="128" t="s">
        <v>402</v>
      </c>
      <c r="Z119" s="128" t="s">
        <v>376</v>
      </c>
      <c r="AA119" s="128" t="s">
        <v>199</v>
      </c>
      <c r="AB119" s="128" t="s">
        <v>199</v>
      </c>
      <c r="AC119" s="128" t="s">
        <v>199</v>
      </c>
      <c r="AD119" s="128" t="s">
        <v>366</v>
      </c>
      <c r="AE119" s="128" t="s">
        <v>492</v>
      </c>
      <c r="AF119" s="128" t="s">
        <v>199</v>
      </c>
      <c r="AG119" s="128" t="s">
        <v>199</v>
      </c>
      <c r="AH119" s="128" t="s">
        <v>199</v>
      </c>
      <c r="AI119" s="128" t="s">
        <v>199</v>
      </c>
      <c r="AJ119" s="128" t="s">
        <v>404</v>
      </c>
      <c r="AK119" s="128" t="s">
        <v>706</v>
      </c>
      <c r="AL119" s="128" t="s">
        <v>666</v>
      </c>
    </row>
    <row r="120" spans="2:38" s="136" customFormat="1" ht="199.5" hidden="1" x14ac:dyDescent="0.2">
      <c r="B120" s="128" t="s">
        <v>523</v>
      </c>
      <c r="C120" s="129" t="s">
        <v>524</v>
      </c>
      <c r="D120" s="128" t="s">
        <v>685</v>
      </c>
      <c r="E120" s="128" t="s">
        <v>686</v>
      </c>
      <c r="F120" s="128" t="s">
        <v>687</v>
      </c>
      <c r="G120" s="128"/>
      <c r="H120" s="128" t="s">
        <v>282</v>
      </c>
      <c r="I120" s="128" t="s">
        <v>199</v>
      </c>
      <c r="J120" s="128" t="s">
        <v>199</v>
      </c>
      <c r="K120" s="128" t="s">
        <v>199</v>
      </c>
      <c r="L120" s="128" t="s">
        <v>199</v>
      </c>
      <c r="M120" s="128" t="s">
        <v>707</v>
      </c>
      <c r="N120" s="128" t="s">
        <v>707</v>
      </c>
      <c r="O120" s="131" t="s">
        <v>708</v>
      </c>
      <c r="P120" s="128" t="s">
        <v>709</v>
      </c>
      <c r="Q120" s="131" t="s">
        <v>704</v>
      </c>
      <c r="R120" s="128" t="s">
        <v>119</v>
      </c>
      <c r="S120" s="132">
        <v>45413</v>
      </c>
      <c r="T120" s="132">
        <v>45443</v>
      </c>
      <c r="U120" s="132" t="s">
        <v>519</v>
      </c>
      <c r="V120" s="140"/>
      <c r="W120" s="128"/>
      <c r="X120" s="158"/>
      <c r="Y120" s="128" t="s">
        <v>402</v>
      </c>
      <c r="Z120" s="128" t="s">
        <v>376</v>
      </c>
      <c r="AA120" s="128" t="s">
        <v>199</v>
      </c>
      <c r="AB120" s="128" t="s">
        <v>199</v>
      </c>
      <c r="AC120" s="128" t="s">
        <v>199</v>
      </c>
      <c r="AD120" s="128" t="s">
        <v>366</v>
      </c>
      <c r="AE120" s="128" t="s">
        <v>492</v>
      </c>
      <c r="AF120" s="128" t="s">
        <v>199</v>
      </c>
      <c r="AG120" s="128" t="s">
        <v>199</v>
      </c>
      <c r="AH120" s="128" t="s">
        <v>199</v>
      </c>
      <c r="AI120" s="128" t="s">
        <v>199</v>
      </c>
      <c r="AJ120" s="128" t="s">
        <v>404</v>
      </c>
      <c r="AK120" s="128" t="s">
        <v>706</v>
      </c>
      <c r="AL120" s="128" t="s">
        <v>666</v>
      </c>
    </row>
    <row r="121" spans="2:38" s="136" customFormat="1" ht="199.5" hidden="1" x14ac:dyDescent="0.2">
      <c r="B121" s="128" t="s">
        <v>523</v>
      </c>
      <c r="C121" s="129" t="s">
        <v>524</v>
      </c>
      <c r="D121" s="128" t="s">
        <v>685</v>
      </c>
      <c r="E121" s="128" t="s">
        <v>686</v>
      </c>
      <c r="F121" s="128" t="s">
        <v>687</v>
      </c>
      <c r="G121" s="128"/>
      <c r="H121" s="128" t="s">
        <v>282</v>
      </c>
      <c r="I121" s="128" t="s">
        <v>199</v>
      </c>
      <c r="J121" s="128" t="s">
        <v>199</v>
      </c>
      <c r="K121" s="128" t="s">
        <v>199</v>
      </c>
      <c r="L121" s="128" t="s">
        <v>199</v>
      </c>
      <c r="M121" s="128" t="s">
        <v>710</v>
      </c>
      <c r="N121" s="128" t="s">
        <v>710</v>
      </c>
      <c r="O121" s="131" t="s">
        <v>711</v>
      </c>
      <c r="P121" s="131" t="s">
        <v>704</v>
      </c>
      <c r="Q121" s="128" t="s">
        <v>712</v>
      </c>
      <c r="R121" s="128" t="s">
        <v>119</v>
      </c>
      <c r="S121" s="132">
        <v>45413</v>
      </c>
      <c r="T121" s="132">
        <v>45443</v>
      </c>
      <c r="U121" s="132" t="s">
        <v>519</v>
      </c>
      <c r="V121" s="140"/>
      <c r="W121" s="128"/>
      <c r="X121" s="158"/>
      <c r="Y121" s="128" t="s">
        <v>402</v>
      </c>
      <c r="Z121" s="128" t="s">
        <v>376</v>
      </c>
      <c r="AA121" s="128" t="s">
        <v>199</v>
      </c>
      <c r="AB121" s="128" t="s">
        <v>199</v>
      </c>
      <c r="AC121" s="128" t="s">
        <v>199</v>
      </c>
      <c r="AD121" s="128" t="s">
        <v>366</v>
      </c>
      <c r="AE121" s="128" t="s">
        <v>492</v>
      </c>
      <c r="AF121" s="128" t="s">
        <v>199</v>
      </c>
      <c r="AG121" s="128" t="s">
        <v>199</v>
      </c>
      <c r="AH121" s="128" t="s">
        <v>199</v>
      </c>
      <c r="AI121" s="128" t="s">
        <v>199</v>
      </c>
      <c r="AJ121" s="128" t="s">
        <v>404</v>
      </c>
      <c r="AK121" s="128" t="s">
        <v>706</v>
      </c>
      <c r="AL121" s="128" t="s">
        <v>666</v>
      </c>
    </row>
    <row r="122" spans="2:38" s="136" customFormat="1" ht="199.5" hidden="1" x14ac:dyDescent="0.2">
      <c r="B122" s="128" t="s">
        <v>523</v>
      </c>
      <c r="C122" s="129" t="s">
        <v>524</v>
      </c>
      <c r="D122" s="128" t="s">
        <v>685</v>
      </c>
      <c r="E122" s="128" t="s">
        <v>686</v>
      </c>
      <c r="F122" s="128" t="s">
        <v>687</v>
      </c>
      <c r="G122" s="128"/>
      <c r="H122" s="128" t="s">
        <v>282</v>
      </c>
      <c r="I122" s="128" t="s">
        <v>199</v>
      </c>
      <c r="J122" s="128" t="s">
        <v>199</v>
      </c>
      <c r="K122" s="128" t="s">
        <v>199</v>
      </c>
      <c r="L122" s="128" t="s">
        <v>199</v>
      </c>
      <c r="M122" s="128" t="s">
        <v>713</v>
      </c>
      <c r="N122" s="128" t="s">
        <v>713</v>
      </c>
      <c r="O122" s="131" t="s">
        <v>714</v>
      </c>
      <c r="P122" s="128" t="s">
        <v>715</v>
      </c>
      <c r="Q122" s="128"/>
      <c r="R122" s="128" t="s">
        <v>99</v>
      </c>
      <c r="S122" s="132">
        <v>45444</v>
      </c>
      <c r="T122" s="132">
        <v>45504</v>
      </c>
      <c r="U122" s="132" t="s">
        <v>519</v>
      </c>
      <c r="V122" s="140"/>
      <c r="W122" s="128"/>
      <c r="X122" s="132"/>
      <c r="Y122" s="128" t="s">
        <v>402</v>
      </c>
      <c r="Z122" s="128" t="s">
        <v>376</v>
      </c>
      <c r="AA122" s="128" t="s">
        <v>199</v>
      </c>
      <c r="AB122" s="128" t="s">
        <v>199</v>
      </c>
      <c r="AC122" s="128" t="s">
        <v>199</v>
      </c>
      <c r="AD122" s="128" t="s">
        <v>366</v>
      </c>
      <c r="AE122" s="128" t="s">
        <v>492</v>
      </c>
      <c r="AF122" s="128" t="s">
        <v>199</v>
      </c>
      <c r="AG122" s="128" t="s">
        <v>199</v>
      </c>
      <c r="AH122" s="128" t="s">
        <v>199</v>
      </c>
      <c r="AI122" s="128" t="s">
        <v>199</v>
      </c>
      <c r="AJ122" s="128" t="s">
        <v>404</v>
      </c>
      <c r="AK122" s="128" t="s">
        <v>706</v>
      </c>
      <c r="AL122" s="128" t="s">
        <v>666</v>
      </c>
    </row>
    <row r="123" spans="2:38" s="136" customFormat="1" ht="128.25" hidden="1" x14ac:dyDescent="0.2">
      <c r="B123" s="128" t="s">
        <v>455</v>
      </c>
      <c r="C123" s="129" t="s">
        <v>456</v>
      </c>
      <c r="D123" s="128" t="s">
        <v>716</v>
      </c>
      <c r="E123" s="128" t="s">
        <v>717</v>
      </c>
      <c r="F123" s="128" t="s">
        <v>717</v>
      </c>
      <c r="G123" s="128"/>
      <c r="H123" s="128" t="s">
        <v>561</v>
      </c>
      <c r="I123" s="128" t="s">
        <v>199</v>
      </c>
      <c r="J123" s="128" t="s">
        <v>199</v>
      </c>
      <c r="K123" s="128" t="s">
        <v>199</v>
      </c>
      <c r="L123" s="128" t="s">
        <v>199</v>
      </c>
      <c r="M123" s="128" t="s">
        <v>718</v>
      </c>
      <c r="N123" s="128" t="s">
        <v>719</v>
      </c>
      <c r="O123" s="131" t="s">
        <v>720</v>
      </c>
      <c r="P123" s="128" t="s">
        <v>531</v>
      </c>
      <c r="Q123" s="128" t="s">
        <v>532</v>
      </c>
      <c r="R123" s="128" t="s">
        <v>0</v>
      </c>
      <c r="S123" s="132">
        <v>45292</v>
      </c>
      <c r="T123" s="161">
        <v>45473</v>
      </c>
      <c r="U123" s="132" t="s">
        <v>519</v>
      </c>
      <c r="V123" s="132"/>
      <c r="W123" s="128"/>
      <c r="X123" s="134">
        <v>0.1</v>
      </c>
      <c r="Y123" s="128" t="s">
        <v>534</v>
      </c>
      <c r="Z123" s="128" t="s">
        <v>376</v>
      </c>
      <c r="AA123" s="128" t="s">
        <v>199</v>
      </c>
      <c r="AB123" s="128" t="s">
        <v>199</v>
      </c>
      <c r="AC123" s="128" t="s">
        <v>199</v>
      </c>
      <c r="AD123" s="128" t="s">
        <v>366</v>
      </c>
      <c r="AE123" s="128" t="s">
        <v>199</v>
      </c>
      <c r="AF123" s="128" t="s">
        <v>199</v>
      </c>
      <c r="AG123" s="128" t="s">
        <v>199</v>
      </c>
      <c r="AH123" s="128" t="s">
        <v>199</v>
      </c>
      <c r="AI123" s="128" t="s">
        <v>199</v>
      </c>
      <c r="AJ123" s="128" t="s">
        <v>367</v>
      </c>
      <c r="AK123" s="128" t="s">
        <v>721</v>
      </c>
      <c r="AL123" s="128" t="s">
        <v>536</v>
      </c>
    </row>
    <row r="124" spans="2:38" s="136" customFormat="1" ht="128.25" hidden="1" x14ac:dyDescent="0.2">
      <c r="B124" s="128" t="s">
        <v>455</v>
      </c>
      <c r="C124" s="129" t="s">
        <v>456</v>
      </c>
      <c r="D124" s="128" t="s">
        <v>716</v>
      </c>
      <c r="E124" s="128" t="s">
        <v>717</v>
      </c>
      <c r="F124" s="128" t="s">
        <v>717</v>
      </c>
      <c r="G124" s="128"/>
      <c r="H124" s="128" t="s">
        <v>561</v>
      </c>
      <c r="I124" s="128" t="s">
        <v>199</v>
      </c>
      <c r="J124" s="128" t="s">
        <v>199</v>
      </c>
      <c r="K124" s="128" t="s">
        <v>199</v>
      </c>
      <c r="L124" s="128" t="s">
        <v>199</v>
      </c>
      <c r="M124" s="128" t="s">
        <v>722</v>
      </c>
      <c r="N124" s="128" t="s">
        <v>723</v>
      </c>
      <c r="O124" s="131" t="s">
        <v>720</v>
      </c>
      <c r="P124" s="128" t="s">
        <v>531</v>
      </c>
      <c r="Q124" s="128" t="s">
        <v>532</v>
      </c>
      <c r="R124" s="128" t="s">
        <v>0</v>
      </c>
      <c r="S124" s="132">
        <v>45474</v>
      </c>
      <c r="T124" s="161">
        <v>45641</v>
      </c>
      <c r="U124" s="132" t="s">
        <v>519</v>
      </c>
      <c r="V124" s="133"/>
      <c r="W124" s="128"/>
      <c r="X124" s="134">
        <v>0.1</v>
      </c>
      <c r="Y124" s="128" t="s">
        <v>534</v>
      </c>
      <c r="Z124" s="128" t="s">
        <v>376</v>
      </c>
      <c r="AA124" s="128" t="s">
        <v>199</v>
      </c>
      <c r="AB124" s="128" t="s">
        <v>199</v>
      </c>
      <c r="AC124" s="128" t="s">
        <v>199</v>
      </c>
      <c r="AD124" s="128" t="s">
        <v>366</v>
      </c>
      <c r="AE124" s="128" t="s">
        <v>199</v>
      </c>
      <c r="AF124" s="128" t="s">
        <v>199</v>
      </c>
      <c r="AG124" s="128" t="s">
        <v>199</v>
      </c>
      <c r="AH124" s="128" t="s">
        <v>199</v>
      </c>
      <c r="AI124" s="128" t="s">
        <v>199</v>
      </c>
      <c r="AJ124" s="128" t="s">
        <v>367</v>
      </c>
      <c r="AK124" s="128" t="s">
        <v>721</v>
      </c>
      <c r="AL124" s="128" t="s">
        <v>536</v>
      </c>
    </row>
    <row r="125" spans="2:38" s="136" customFormat="1" ht="128.25" hidden="1" x14ac:dyDescent="0.2">
      <c r="B125" s="128" t="s">
        <v>455</v>
      </c>
      <c r="C125" s="129" t="s">
        <v>456</v>
      </c>
      <c r="D125" s="128" t="s">
        <v>716</v>
      </c>
      <c r="E125" s="128" t="s">
        <v>717</v>
      </c>
      <c r="F125" s="128" t="s">
        <v>717</v>
      </c>
      <c r="G125" s="128"/>
      <c r="H125" s="128" t="s">
        <v>561</v>
      </c>
      <c r="I125" s="128" t="s">
        <v>199</v>
      </c>
      <c r="J125" s="128" t="s">
        <v>199</v>
      </c>
      <c r="K125" s="128" t="s">
        <v>199</v>
      </c>
      <c r="L125" s="128" t="s">
        <v>199</v>
      </c>
      <c r="M125" s="128" t="s">
        <v>724</v>
      </c>
      <c r="N125" s="131" t="s">
        <v>725</v>
      </c>
      <c r="O125" s="128" t="s">
        <v>726</v>
      </c>
      <c r="P125" s="128" t="s">
        <v>531</v>
      </c>
      <c r="Q125" s="128" t="s">
        <v>532</v>
      </c>
      <c r="R125" s="128" t="s">
        <v>0</v>
      </c>
      <c r="S125" s="132">
        <v>45292</v>
      </c>
      <c r="T125" s="161">
        <v>45473</v>
      </c>
      <c r="U125" s="132" t="s">
        <v>519</v>
      </c>
      <c r="V125" s="133"/>
      <c r="W125" s="128"/>
      <c r="X125" s="134">
        <v>0.1</v>
      </c>
      <c r="Y125" s="128" t="s">
        <v>534</v>
      </c>
      <c r="Z125" s="128" t="s">
        <v>376</v>
      </c>
      <c r="AA125" s="128" t="s">
        <v>199</v>
      </c>
      <c r="AB125" s="128" t="s">
        <v>199</v>
      </c>
      <c r="AC125" s="128" t="s">
        <v>199</v>
      </c>
      <c r="AD125" s="128" t="s">
        <v>366</v>
      </c>
      <c r="AE125" s="128" t="s">
        <v>199</v>
      </c>
      <c r="AF125" s="128" t="s">
        <v>199</v>
      </c>
      <c r="AG125" s="128" t="s">
        <v>199</v>
      </c>
      <c r="AH125" s="128" t="s">
        <v>199</v>
      </c>
      <c r="AI125" s="128" t="s">
        <v>199</v>
      </c>
      <c r="AJ125" s="128" t="s">
        <v>367</v>
      </c>
      <c r="AK125" s="128" t="s">
        <v>411</v>
      </c>
      <c r="AL125" s="128" t="s">
        <v>536</v>
      </c>
    </row>
    <row r="126" spans="2:38" s="136" customFormat="1" ht="128.25" hidden="1" x14ac:dyDescent="0.2">
      <c r="B126" s="128" t="s">
        <v>455</v>
      </c>
      <c r="C126" s="129" t="s">
        <v>456</v>
      </c>
      <c r="D126" s="128" t="s">
        <v>716</v>
      </c>
      <c r="E126" s="128" t="s">
        <v>717</v>
      </c>
      <c r="F126" s="128" t="s">
        <v>717</v>
      </c>
      <c r="G126" s="128"/>
      <c r="H126" s="128" t="s">
        <v>561</v>
      </c>
      <c r="I126" s="128" t="s">
        <v>199</v>
      </c>
      <c r="J126" s="128" t="s">
        <v>199</v>
      </c>
      <c r="K126" s="128" t="s">
        <v>199</v>
      </c>
      <c r="L126" s="128" t="s">
        <v>199</v>
      </c>
      <c r="M126" s="128" t="s">
        <v>727</v>
      </c>
      <c r="N126" s="131" t="s">
        <v>725</v>
      </c>
      <c r="O126" s="128" t="s">
        <v>726</v>
      </c>
      <c r="P126" s="128" t="s">
        <v>532</v>
      </c>
      <c r="Q126" s="128" t="s">
        <v>531</v>
      </c>
      <c r="R126" s="128" t="s">
        <v>0</v>
      </c>
      <c r="S126" s="132">
        <v>45474</v>
      </c>
      <c r="T126" s="161">
        <v>45641</v>
      </c>
      <c r="U126" s="132" t="s">
        <v>519</v>
      </c>
      <c r="V126" s="133"/>
      <c r="W126" s="128"/>
      <c r="X126" s="134">
        <v>0.3</v>
      </c>
      <c r="Y126" s="128" t="s">
        <v>534</v>
      </c>
      <c r="Z126" s="128" t="s">
        <v>376</v>
      </c>
      <c r="AA126" s="128" t="s">
        <v>199</v>
      </c>
      <c r="AB126" s="128" t="s">
        <v>199</v>
      </c>
      <c r="AC126" s="128" t="s">
        <v>199</v>
      </c>
      <c r="AD126" s="128" t="s">
        <v>366</v>
      </c>
      <c r="AE126" s="128" t="s">
        <v>199</v>
      </c>
      <c r="AF126" s="128" t="s">
        <v>199</v>
      </c>
      <c r="AG126" s="128" t="s">
        <v>199</v>
      </c>
      <c r="AH126" s="128" t="s">
        <v>199</v>
      </c>
      <c r="AI126" s="128" t="s">
        <v>199</v>
      </c>
      <c r="AJ126" s="128" t="s">
        <v>367</v>
      </c>
      <c r="AK126" s="128" t="s">
        <v>411</v>
      </c>
      <c r="AL126" s="128" t="s">
        <v>536</v>
      </c>
    </row>
    <row r="127" spans="2:38" s="136" customFormat="1" ht="128.25" hidden="1" x14ac:dyDescent="0.2">
      <c r="B127" s="128" t="s">
        <v>455</v>
      </c>
      <c r="C127" s="129" t="s">
        <v>456</v>
      </c>
      <c r="D127" s="128" t="s">
        <v>716</v>
      </c>
      <c r="E127" s="128" t="s">
        <v>717</v>
      </c>
      <c r="F127" s="128" t="s">
        <v>717</v>
      </c>
      <c r="G127" s="128"/>
      <c r="H127" s="128" t="s">
        <v>561</v>
      </c>
      <c r="I127" s="128" t="s">
        <v>199</v>
      </c>
      <c r="J127" s="128" t="s">
        <v>199</v>
      </c>
      <c r="K127" s="128" t="s">
        <v>199</v>
      </c>
      <c r="L127" s="128" t="s">
        <v>199</v>
      </c>
      <c r="M127" s="128" t="s">
        <v>728</v>
      </c>
      <c r="N127" s="128" t="s">
        <v>729</v>
      </c>
      <c r="O127" s="131" t="s">
        <v>730</v>
      </c>
      <c r="P127" s="128" t="s">
        <v>531</v>
      </c>
      <c r="Q127" s="128" t="s">
        <v>532</v>
      </c>
      <c r="R127" s="128" t="s">
        <v>0</v>
      </c>
      <c r="S127" s="132">
        <v>45474</v>
      </c>
      <c r="T127" s="132">
        <v>45641</v>
      </c>
      <c r="U127" s="132" t="s">
        <v>519</v>
      </c>
      <c r="V127" s="133"/>
      <c r="W127" s="128"/>
      <c r="X127" s="134">
        <v>0.2</v>
      </c>
      <c r="Y127" s="128" t="s">
        <v>534</v>
      </c>
      <c r="Z127" s="128" t="s">
        <v>376</v>
      </c>
      <c r="AA127" s="128" t="s">
        <v>199</v>
      </c>
      <c r="AB127" s="128" t="s">
        <v>199</v>
      </c>
      <c r="AC127" s="128" t="s">
        <v>199</v>
      </c>
      <c r="AD127" s="128" t="s">
        <v>366</v>
      </c>
      <c r="AE127" s="128" t="s">
        <v>199</v>
      </c>
      <c r="AF127" s="128" t="s">
        <v>199</v>
      </c>
      <c r="AG127" s="128" t="s">
        <v>199</v>
      </c>
      <c r="AH127" s="128" t="s">
        <v>199</v>
      </c>
      <c r="AI127" s="128" t="s">
        <v>199</v>
      </c>
      <c r="AJ127" s="128" t="s">
        <v>404</v>
      </c>
      <c r="AK127" s="128" t="s">
        <v>612</v>
      </c>
      <c r="AL127" s="128" t="s">
        <v>536</v>
      </c>
    </row>
    <row r="128" spans="2:38" s="136" customFormat="1" ht="128.25" hidden="1" x14ac:dyDescent="0.2">
      <c r="B128" s="128" t="s">
        <v>455</v>
      </c>
      <c r="C128" s="129" t="s">
        <v>456</v>
      </c>
      <c r="D128" s="128" t="s">
        <v>716</v>
      </c>
      <c r="E128" s="128" t="s">
        <v>717</v>
      </c>
      <c r="F128" s="128" t="s">
        <v>717</v>
      </c>
      <c r="G128" s="128"/>
      <c r="H128" s="128" t="s">
        <v>561</v>
      </c>
      <c r="I128" s="128" t="s">
        <v>199</v>
      </c>
      <c r="J128" s="128" t="s">
        <v>199</v>
      </c>
      <c r="K128" s="128" t="s">
        <v>199</v>
      </c>
      <c r="L128" s="128" t="s">
        <v>199</v>
      </c>
      <c r="M128" s="128" t="s">
        <v>731</v>
      </c>
      <c r="N128" s="128" t="s">
        <v>732</v>
      </c>
      <c r="O128" s="131" t="s">
        <v>733</v>
      </c>
      <c r="P128" s="128" t="s">
        <v>531</v>
      </c>
      <c r="Q128" s="128" t="s">
        <v>532</v>
      </c>
      <c r="R128" s="128" t="s">
        <v>0</v>
      </c>
      <c r="S128" s="132">
        <v>45505</v>
      </c>
      <c r="T128" s="132">
        <v>45595</v>
      </c>
      <c r="U128" s="132" t="s">
        <v>519</v>
      </c>
      <c r="V128" s="133"/>
      <c r="W128" s="128"/>
      <c r="X128" s="134">
        <v>0.1</v>
      </c>
      <c r="Y128" s="128" t="s">
        <v>534</v>
      </c>
      <c r="Z128" s="128" t="s">
        <v>376</v>
      </c>
      <c r="AA128" s="128" t="s">
        <v>199</v>
      </c>
      <c r="AB128" s="128" t="s">
        <v>199</v>
      </c>
      <c r="AC128" s="128" t="s">
        <v>199</v>
      </c>
      <c r="AD128" s="128" t="s">
        <v>366</v>
      </c>
      <c r="AE128" s="128" t="s">
        <v>492</v>
      </c>
      <c r="AF128" s="128" t="s">
        <v>199</v>
      </c>
      <c r="AG128" s="128" t="s">
        <v>199</v>
      </c>
      <c r="AH128" s="128" t="s">
        <v>199</v>
      </c>
      <c r="AI128" s="128" t="s">
        <v>199</v>
      </c>
      <c r="AJ128" s="128" t="s">
        <v>404</v>
      </c>
      <c r="AK128" s="128" t="s">
        <v>612</v>
      </c>
      <c r="AL128" s="128" t="s">
        <v>536</v>
      </c>
    </row>
    <row r="129" spans="2:38" s="136" customFormat="1" ht="128.25" hidden="1" x14ac:dyDescent="0.2">
      <c r="B129" s="128" t="s">
        <v>455</v>
      </c>
      <c r="C129" s="129" t="s">
        <v>456</v>
      </c>
      <c r="D129" s="128" t="s">
        <v>716</v>
      </c>
      <c r="E129" s="128" t="s">
        <v>717</v>
      </c>
      <c r="F129" s="128" t="s">
        <v>717</v>
      </c>
      <c r="G129" s="128"/>
      <c r="H129" s="128" t="s">
        <v>561</v>
      </c>
      <c r="I129" s="128" t="s">
        <v>199</v>
      </c>
      <c r="J129" s="128" t="s">
        <v>199</v>
      </c>
      <c r="K129" s="128" t="s">
        <v>199</v>
      </c>
      <c r="L129" s="128" t="s">
        <v>199</v>
      </c>
      <c r="M129" s="128" t="s">
        <v>734</v>
      </c>
      <c r="N129" s="128" t="s">
        <v>735</v>
      </c>
      <c r="O129" s="131" t="s">
        <v>736</v>
      </c>
      <c r="P129" s="128" t="s">
        <v>532</v>
      </c>
      <c r="Q129" s="128" t="s">
        <v>531</v>
      </c>
      <c r="R129" s="128" t="s">
        <v>0</v>
      </c>
      <c r="S129" s="132">
        <v>45292</v>
      </c>
      <c r="T129" s="132">
        <v>45473</v>
      </c>
      <c r="U129" s="132" t="s">
        <v>519</v>
      </c>
      <c r="V129" s="133"/>
      <c r="W129" s="128"/>
      <c r="X129" s="134">
        <v>0.1</v>
      </c>
      <c r="Y129" s="128" t="s">
        <v>534</v>
      </c>
      <c r="Z129" s="128" t="s">
        <v>376</v>
      </c>
      <c r="AA129" s="128" t="s">
        <v>199</v>
      </c>
      <c r="AB129" s="128" t="s">
        <v>199</v>
      </c>
      <c r="AC129" s="128" t="s">
        <v>199</v>
      </c>
      <c r="AD129" s="128" t="s">
        <v>366</v>
      </c>
      <c r="AE129" s="128" t="s">
        <v>520</v>
      </c>
      <c r="AF129" s="128" t="s">
        <v>199</v>
      </c>
      <c r="AG129" s="128" t="s">
        <v>199</v>
      </c>
      <c r="AH129" s="128" t="s">
        <v>199</v>
      </c>
      <c r="AI129" s="128" t="s">
        <v>199</v>
      </c>
      <c r="AJ129" s="128" t="s">
        <v>367</v>
      </c>
      <c r="AK129" s="128" t="s">
        <v>650</v>
      </c>
      <c r="AL129" s="128" t="s">
        <v>536</v>
      </c>
    </row>
    <row r="130" spans="2:38" s="136" customFormat="1" ht="128.25" hidden="1" x14ac:dyDescent="0.2">
      <c r="B130" s="128" t="s">
        <v>455</v>
      </c>
      <c r="C130" s="129" t="s">
        <v>456</v>
      </c>
      <c r="D130" s="128" t="s">
        <v>716</v>
      </c>
      <c r="E130" s="128" t="s">
        <v>717</v>
      </c>
      <c r="F130" s="128" t="s">
        <v>717</v>
      </c>
      <c r="G130" s="128"/>
      <c r="H130" s="128" t="s">
        <v>561</v>
      </c>
      <c r="I130" s="128" t="s">
        <v>199</v>
      </c>
      <c r="J130" s="128" t="s">
        <v>199</v>
      </c>
      <c r="K130" s="128" t="s">
        <v>199</v>
      </c>
      <c r="L130" s="128" t="s">
        <v>199</v>
      </c>
      <c r="M130" s="128" t="s">
        <v>737</v>
      </c>
      <c r="N130" s="128" t="s">
        <v>738</v>
      </c>
      <c r="O130" s="131" t="s">
        <v>739</v>
      </c>
      <c r="P130" s="128" t="s">
        <v>259</v>
      </c>
      <c r="Q130" s="128" t="s">
        <v>740</v>
      </c>
      <c r="R130" s="131" t="s">
        <v>72</v>
      </c>
      <c r="S130" s="132">
        <v>45292</v>
      </c>
      <c r="T130" s="132">
        <v>45641</v>
      </c>
      <c r="U130" s="143" t="s">
        <v>199</v>
      </c>
      <c r="V130" s="133"/>
      <c r="W130" s="128"/>
      <c r="X130" s="134">
        <v>1</v>
      </c>
      <c r="Y130" s="128" t="s">
        <v>376</v>
      </c>
      <c r="Z130" s="128" t="s">
        <v>199</v>
      </c>
      <c r="AA130" s="128" t="s">
        <v>199</v>
      </c>
      <c r="AB130" s="128" t="s">
        <v>199</v>
      </c>
      <c r="AC130" s="128" t="s">
        <v>199</v>
      </c>
      <c r="AD130" s="128" t="s">
        <v>209</v>
      </c>
      <c r="AE130" s="128" t="s">
        <v>199</v>
      </c>
      <c r="AF130" s="128" t="s">
        <v>199</v>
      </c>
      <c r="AG130" s="128" t="s">
        <v>199</v>
      </c>
      <c r="AH130" s="128" t="s">
        <v>199</v>
      </c>
      <c r="AI130" s="128" t="s">
        <v>199</v>
      </c>
      <c r="AJ130" s="128" t="s">
        <v>199</v>
      </c>
      <c r="AK130" s="128" t="s">
        <v>199</v>
      </c>
      <c r="AL130" s="131" t="s">
        <v>262</v>
      </c>
    </row>
    <row r="131" spans="2:38" s="136" customFormat="1" ht="128.25" hidden="1" x14ac:dyDescent="0.2">
      <c r="B131" s="150" t="s">
        <v>455</v>
      </c>
      <c r="C131" s="155" t="s">
        <v>456</v>
      </c>
      <c r="D131" s="148" t="s">
        <v>716</v>
      </c>
      <c r="E131" s="128" t="s">
        <v>717</v>
      </c>
      <c r="F131" s="148" t="s">
        <v>717</v>
      </c>
      <c r="G131" s="148"/>
      <c r="H131" s="148" t="s">
        <v>561</v>
      </c>
      <c r="I131" s="148" t="s">
        <v>199</v>
      </c>
      <c r="J131" s="128" t="s">
        <v>199</v>
      </c>
      <c r="K131" s="128" t="s">
        <v>199</v>
      </c>
      <c r="L131" s="128" t="s">
        <v>199</v>
      </c>
      <c r="M131" s="128" t="s">
        <v>741</v>
      </c>
      <c r="N131" s="128" t="s">
        <v>742</v>
      </c>
      <c r="O131" s="131" t="s">
        <v>743</v>
      </c>
      <c r="P131" s="128" t="s">
        <v>349</v>
      </c>
      <c r="Q131" s="148" t="s">
        <v>398</v>
      </c>
      <c r="R131" s="128" t="s">
        <v>84</v>
      </c>
      <c r="S131" s="132">
        <v>45324</v>
      </c>
      <c r="T131" s="132">
        <v>45626</v>
      </c>
      <c r="U131" s="132" t="s">
        <v>282</v>
      </c>
      <c r="V131" s="149" t="s">
        <v>206</v>
      </c>
      <c r="W131" s="131" t="s">
        <v>206</v>
      </c>
      <c r="X131" s="134">
        <v>1</v>
      </c>
      <c r="Y131" s="128" t="s">
        <v>402</v>
      </c>
      <c r="Z131" s="128" t="s">
        <v>403</v>
      </c>
      <c r="AA131" s="128" t="s">
        <v>376</v>
      </c>
      <c r="AB131" s="128" t="s">
        <v>199</v>
      </c>
      <c r="AC131" s="131" t="s">
        <v>199</v>
      </c>
      <c r="AD131" s="128" t="s">
        <v>366</v>
      </c>
      <c r="AE131" s="128" t="s">
        <v>199</v>
      </c>
      <c r="AF131" s="128" t="s">
        <v>199</v>
      </c>
      <c r="AG131" s="128" t="s">
        <v>199</v>
      </c>
      <c r="AH131" s="128" t="s">
        <v>199</v>
      </c>
      <c r="AI131" s="128" t="s">
        <v>199</v>
      </c>
      <c r="AJ131" s="128" t="s">
        <v>367</v>
      </c>
      <c r="AK131" s="128" t="s">
        <v>368</v>
      </c>
      <c r="AL131" s="128" t="s">
        <v>420</v>
      </c>
    </row>
    <row r="132" spans="2:38" s="136" customFormat="1" ht="128.25" hidden="1" x14ac:dyDescent="0.2">
      <c r="B132" s="128" t="s">
        <v>455</v>
      </c>
      <c r="C132" s="129" t="s">
        <v>456</v>
      </c>
      <c r="D132" s="128" t="s">
        <v>716</v>
      </c>
      <c r="E132" s="128" t="s">
        <v>717</v>
      </c>
      <c r="F132" s="128" t="s">
        <v>717</v>
      </c>
      <c r="G132" s="128"/>
      <c r="H132" s="128" t="s">
        <v>561</v>
      </c>
      <c r="I132" s="128" t="s">
        <v>199</v>
      </c>
      <c r="J132" s="128" t="s">
        <v>199</v>
      </c>
      <c r="K132" s="128" t="s">
        <v>199</v>
      </c>
      <c r="L132" s="128" t="s">
        <v>199</v>
      </c>
      <c r="M132" s="128" t="s">
        <v>744</v>
      </c>
      <c r="N132" s="128" t="s">
        <v>745</v>
      </c>
      <c r="O132" s="131" t="s">
        <v>746</v>
      </c>
      <c r="P132" s="128" t="s">
        <v>620</v>
      </c>
      <c r="Q132" s="128" t="s">
        <v>621</v>
      </c>
      <c r="R132" s="128" t="s">
        <v>0</v>
      </c>
      <c r="S132" s="143">
        <v>45292</v>
      </c>
      <c r="T132" s="143">
        <v>45641</v>
      </c>
      <c r="U132" s="143" t="s">
        <v>519</v>
      </c>
      <c r="V132" s="133"/>
      <c r="W132" s="128"/>
      <c r="X132" s="131">
        <v>60</v>
      </c>
      <c r="Y132" s="128" t="s">
        <v>480</v>
      </c>
      <c r="Z132" s="128" t="s">
        <v>376</v>
      </c>
      <c r="AA132" s="128" t="s">
        <v>199</v>
      </c>
      <c r="AB132" s="128" t="s">
        <v>199</v>
      </c>
      <c r="AC132" s="128" t="s">
        <v>199</v>
      </c>
      <c r="AD132" s="128" t="s">
        <v>632</v>
      </c>
      <c r="AE132" s="128" t="s">
        <v>520</v>
      </c>
      <c r="AF132" s="128" t="s">
        <v>492</v>
      </c>
      <c r="AG132" s="128" t="s">
        <v>199</v>
      </c>
      <c r="AH132" s="128" t="s">
        <v>199</v>
      </c>
      <c r="AI132" s="128" t="s">
        <v>199</v>
      </c>
      <c r="AJ132" s="128" t="s">
        <v>199</v>
      </c>
      <c r="AK132" s="128" t="s">
        <v>199</v>
      </c>
      <c r="AL132" s="128" t="s">
        <v>622</v>
      </c>
    </row>
    <row r="133" spans="2:38" s="136" customFormat="1" ht="128.25" hidden="1" x14ac:dyDescent="0.2">
      <c r="B133" s="128" t="s">
        <v>455</v>
      </c>
      <c r="C133" s="129" t="s">
        <v>456</v>
      </c>
      <c r="D133" s="128" t="s">
        <v>716</v>
      </c>
      <c r="E133" s="128" t="s">
        <v>717</v>
      </c>
      <c r="F133" s="128" t="s">
        <v>717</v>
      </c>
      <c r="G133" s="128"/>
      <c r="H133" s="128" t="s">
        <v>561</v>
      </c>
      <c r="I133" s="128" t="s">
        <v>199</v>
      </c>
      <c r="J133" s="128" t="s">
        <v>199</v>
      </c>
      <c r="K133" s="128" t="s">
        <v>199</v>
      </c>
      <c r="L133" s="128" t="s">
        <v>199</v>
      </c>
      <c r="M133" s="128" t="s">
        <v>747</v>
      </c>
      <c r="N133" s="128" t="s">
        <v>748</v>
      </c>
      <c r="O133" s="131" t="s">
        <v>749</v>
      </c>
      <c r="P133" s="128" t="s">
        <v>620</v>
      </c>
      <c r="Q133" s="128" t="s">
        <v>621</v>
      </c>
      <c r="R133" s="128" t="s">
        <v>0</v>
      </c>
      <c r="S133" s="143">
        <v>45292</v>
      </c>
      <c r="T133" s="143">
        <v>45641</v>
      </c>
      <c r="U133" s="143" t="s">
        <v>519</v>
      </c>
      <c r="V133" s="133"/>
      <c r="W133" s="128"/>
      <c r="X133" s="131">
        <v>40</v>
      </c>
      <c r="Y133" s="128" t="s">
        <v>480</v>
      </c>
      <c r="Z133" s="128" t="s">
        <v>376</v>
      </c>
      <c r="AA133" s="128" t="s">
        <v>199</v>
      </c>
      <c r="AB133" s="128" t="s">
        <v>199</v>
      </c>
      <c r="AC133" s="128" t="s">
        <v>199</v>
      </c>
      <c r="AD133" s="128" t="s">
        <v>632</v>
      </c>
      <c r="AE133" s="128" t="s">
        <v>520</v>
      </c>
      <c r="AF133" s="128" t="s">
        <v>492</v>
      </c>
      <c r="AG133" s="128" t="s">
        <v>199</v>
      </c>
      <c r="AH133" s="128" t="s">
        <v>199</v>
      </c>
      <c r="AI133" s="128" t="s">
        <v>199</v>
      </c>
      <c r="AJ133" s="128" t="s">
        <v>199</v>
      </c>
      <c r="AK133" s="128" t="s">
        <v>199</v>
      </c>
      <c r="AL133" s="128" t="s">
        <v>622</v>
      </c>
    </row>
    <row r="134" spans="2:38" s="136" customFormat="1" ht="128.25" hidden="1" x14ac:dyDescent="0.2">
      <c r="B134" s="128" t="s">
        <v>455</v>
      </c>
      <c r="C134" s="129" t="s">
        <v>456</v>
      </c>
      <c r="D134" s="128" t="s">
        <v>716</v>
      </c>
      <c r="E134" s="128" t="s">
        <v>717</v>
      </c>
      <c r="F134" s="128" t="s">
        <v>717</v>
      </c>
      <c r="G134" s="128"/>
      <c r="H134" s="128" t="s">
        <v>561</v>
      </c>
      <c r="I134" s="128" t="s">
        <v>199</v>
      </c>
      <c r="J134" s="128" t="s">
        <v>199</v>
      </c>
      <c r="K134" s="128" t="s">
        <v>199</v>
      </c>
      <c r="L134" s="128" t="s">
        <v>199</v>
      </c>
      <c r="M134" s="159" t="s">
        <v>750</v>
      </c>
      <c r="N134" s="128" t="s">
        <v>751</v>
      </c>
      <c r="O134" s="131" t="s">
        <v>752</v>
      </c>
      <c r="P134" s="128" t="s">
        <v>673</v>
      </c>
      <c r="Q134" s="128" t="s">
        <v>674</v>
      </c>
      <c r="R134" s="128" t="s">
        <v>0</v>
      </c>
      <c r="S134" s="132">
        <v>45292</v>
      </c>
      <c r="T134" s="132">
        <v>45473</v>
      </c>
      <c r="U134" s="132" t="s">
        <v>0</v>
      </c>
      <c r="V134" s="140"/>
      <c r="W134" s="128"/>
      <c r="X134" s="128">
        <v>40</v>
      </c>
      <c r="Y134" s="128" t="s">
        <v>451</v>
      </c>
      <c r="Z134" s="128" t="s">
        <v>208</v>
      </c>
      <c r="AA134" s="128" t="s">
        <v>376</v>
      </c>
      <c r="AB134" s="128" t="s">
        <v>199</v>
      </c>
      <c r="AC134" s="128" t="s">
        <v>199</v>
      </c>
      <c r="AD134" s="128" t="s">
        <v>209</v>
      </c>
      <c r="AE134" s="128" t="s">
        <v>199</v>
      </c>
      <c r="AF134" s="128" t="s">
        <v>199</v>
      </c>
      <c r="AG134" s="128" t="s">
        <v>199</v>
      </c>
      <c r="AH134" s="128" t="s">
        <v>199</v>
      </c>
      <c r="AI134" s="128" t="s">
        <v>199</v>
      </c>
      <c r="AJ134" s="128" t="s">
        <v>199</v>
      </c>
      <c r="AK134" s="128" t="s">
        <v>199</v>
      </c>
      <c r="AL134" s="128" t="s">
        <v>675</v>
      </c>
    </row>
    <row r="135" spans="2:38" s="136" customFormat="1" ht="128.25" hidden="1" x14ac:dyDescent="0.2">
      <c r="B135" s="128" t="s">
        <v>455</v>
      </c>
      <c r="C135" s="129" t="s">
        <v>456</v>
      </c>
      <c r="D135" s="128" t="s">
        <v>716</v>
      </c>
      <c r="E135" s="128" t="s">
        <v>717</v>
      </c>
      <c r="F135" s="128" t="s">
        <v>717</v>
      </c>
      <c r="G135" s="128"/>
      <c r="H135" s="128" t="s">
        <v>561</v>
      </c>
      <c r="I135" s="128" t="s">
        <v>199</v>
      </c>
      <c r="J135" s="128" t="s">
        <v>199</v>
      </c>
      <c r="K135" s="128" t="s">
        <v>199</v>
      </c>
      <c r="L135" s="128" t="s">
        <v>199</v>
      </c>
      <c r="M135" s="159" t="s">
        <v>754</v>
      </c>
      <c r="N135" s="128" t="s">
        <v>755</v>
      </c>
      <c r="O135" s="131" t="s">
        <v>756</v>
      </c>
      <c r="P135" s="128" t="s">
        <v>673</v>
      </c>
      <c r="Q135" s="128" t="s">
        <v>674</v>
      </c>
      <c r="R135" s="128" t="s">
        <v>0</v>
      </c>
      <c r="S135" s="132">
        <v>45505</v>
      </c>
      <c r="T135" s="132">
        <v>45641</v>
      </c>
      <c r="U135" s="132" t="s">
        <v>0</v>
      </c>
      <c r="V135" s="140"/>
      <c r="W135" s="128"/>
      <c r="X135" s="128">
        <v>10</v>
      </c>
      <c r="Y135" s="128" t="s">
        <v>451</v>
      </c>
      <c r="Z135" s="128" t="s">
        <v>208</v>
      </c>
      <c r="AA135" s="128" t="s">
        <v>376</v>
      </c>
      <c r="AB135" s="128" t="s">
        <v>199</v>
      </c>
      <c r="AC135" s="128" t="s">
        <v>199</v>
      </c>
      <c r="AD135" s="128" t="s">
        <v>492</v>
      </c>
      <c r="AE135" s="128" t="s">
        <v>199</v>
      </c>
      <c r="AF135" s="128" t="s">
        <v>199</v>
      </c>
      <c r="AG135" s="128" t="s">
        <v>199</v>
      </c>
      <c r="AH135" s="128" t="s">
        <v>199</v>
      </c>
      <c r="AI135" s="128" t="s">
        <v>199</v>
      </c>
      <c r="AJ135" s="128" t="s">
        <v>199</v>
      </c>
      <c r="AK135" s="128" t="s">
        <v>199</v>
      </c>
      <c r="AL135" s="128" t="s">
        <v>675</v>
      </c>
    </row>
    <row r="136" spans="2:38" s="136" customFormat="1" ht="128.25" hidden="1" x14ac:dyDescent="0.2">
      <c r="B136" s="128" t="s">
        <v>455</v>
      </c>
      <c r="C136" s="129" t="s">
        <v>456</v>
      </c>
      <c r="D136" s="128" t="s">
        <v>716</v>
      </c>
      <c r="E136" s="128" t="s">
        <v>717</v>
      </c>
      <c r="F136" s="128" t="s">
        <v>717</v>
      </c>
      <c r="G136" s="128"/>
      <c r="H136" s="128" t="s">
        <v>561</v>
      </c>
      <c r="I136" s="128" t="s">
        <v>199</v>
      </c>
      <c r="J136" s="128" t="s">
        <v>199</v>
      </c>
      <c r="K136" s="128" t="s">
        <v>199</v>
      </c>
      <c r="L136" s="128" t="s">
        <v>199</v>
      </c>
      <c r="M136" s="159" t="s">
        <v>758</v>
      </c>
      <c r="N136" s="128" t="s">
        <v>759</v>
      </c>
      <c r="O136" s="131" t="s">
        <v>760</v>
      </c>
      <c r="P136" s="128" t="s">
        <v>673</v>
      </c>
      <c r="Q136" s="128" t="s">
        <v>674</v>
      </c>
      <c r="R136" s="128" t="s">
        <v>0</v>
      </c>
      <c r="S136" s="132">
        <v>45292</v>
      </c>
      <c r="T136" s="132">
        <v>45473</v>
      </c>
      <c r="U136" s="132" t="s">
        <v>0</v>
      </c>
      <c r="V136" s="140"/>
      <c r="W136" s="128"/>
      <c r="X136" s="128">
        <v>30</v>
      </c>
      <c r="Y136" s="128" t="s">
        <v>451</v>
      </c>
      <c r="Z136" s="128" t="s">
        <v>208</v>
      </c>
      <c r="AA136" s="128" t="s">
        <v>376</v>
      </c>
      <c r="AB136" s="128" t="s">
        <v>199</v>
      </c>
      <c r="AC136" s="128" t="s">
        <v>199</v>
      </c>
      <c r="AD136" s="128" t="s">
        <v>492</v>
      </c>
      <c r="AE136" s="128" t="s">
        <v>199</v>
      </c>
      <c r="AF136" s="128" t="s">
        <v>199</v>
      </c>
      <c r="AG136" s="128" t="s">
        <v>199</v>
      </c>
      <c r="AH136" s="128" t="s">
        <v>199</v>
      </c>
      <c r="AI136" s="128" t="s">
        <v>199</v>
      </c>
      <c r="AJ136" s="128" t="s">
        <v>199</v>
      </c>
      <c r="AK136" s="128" t="s">
        <v>199</v>
      </c>
      <c r="AL136" s="128" t="s">
        <v>675</v>
      </c>
    </row>
    <row r="137" spans="2:38" s="136" customFormat="1" ht="128.25" hidden="1" x14ac:dyDescent="0.2">
      <c r="B137" s="128" t="s">
        <v>455</v>
      </c>
      <c r="C137" s="129" t="s">
        <v>456</v>
      </c>
      <c r="D137" s="128" t="s">
        <v>716</v>
      </c>
      <c r="E137" s="128" t="s">
        <v>717</v>
      </c>
      <c r="F137" s="128" t="s">
        <v>717</v>
      </c>
      <c r="G137" s="128"/>
      <c r="H137" s="128" t="s">
        <v>561</v>
      </c>
      <c r="I137" s="128" t="s">
        <v>199</v>
      </c>
      <c r="J137" s="128" t="s">
        <v>199</v>
      </c>
      <c r="K137" s="128" t="s">
        <v>199</v>
      </c>
      <c r="L137" s="128" t="s">
        <v>199</v>
      </c>
      <c r="M137" s="159" t="s">
        <v>761</v>
      </c>
      <c r="N137" s="128" t="s">
        <v>762</v>
      </c>
      <c r="O137" s="131" t="s">
        <v>763</v>
      </c>
      <c r="P137" s="128" t="s">
        <v>673</v>
      </c>
      <c r="Q137" s="128" t="s">
        <v>674</v>
      </c>
      <c r="R137" s="128" t="s">
        <v>0</v>
      </c>
      <c r="S137" s="132">
        <v>45474</v>
      </c>
      <c r="T137" s="132">
        <v>45641</v>
      </c>
      <c r="U137" s="132" t="s">
        <v>0</v>
      </c>
      <c r="V137" s="140"/>
      <c r="W137" s="128"/>
      <c r="X137" s="128">
        <v>10</v>
      </c>
      <c r="Y137" s="128" t="s">
        <v>451</v>
      </c>
      <c r="Z137" s="128" t="s">
        <v>208</v>
      </c>
      <c r="AA137" s="128" t="s">
        <v>376</v>
      </c>
      <c r="AB137" s="128" t="s">
        <v>199</v>
      </c>
      <c r="AC137" s="128" t="s">
        <v>199</v>
      </c>
      <c r="AD137" s="128" t="s">
        <v>492</v>
      </c>
      <c r="AE137" s="128" t="s">
        <v>199</v>
      </c>
      <c r="AF137" s="128" t="s">
        <v>199</v>
      </c>
      <c r="AG137" s="128" t="s">
        <v>199</v>
      </c>
      <c r="AH137" s="128" t="s">
        <v>199</v>
      </c>
      <c r="AI137" s="128" t="s">
        <v>199</v>
      </c>
      <c r="AJ137" s="128" t="s">
        <v>199</v>
      </c>
      <c r="AK137" s="128" t="s">
        <v>199</v>
      </c>
      <c r="AL137" s="128" t="s">
        <v>675</v>
      </c>
    </row>
    <row r="138" spans="2:38" s="136" customFormat="1" ht="128.25" hidden="1" x14ac:dyDescent="0.2">
      <c r="B138" s="128" t="s">
        <v>455</v>
      </c>
      <c r="C138" s="129" t="s">
        <v>456</v>
      </c>
      <c r="D138" s="128" t="s">
        <v>716</v>
      </c>
      <c r="E138" s="128" t="s">
        <v>717</v>
      </c>
      <c r="F138" s="128" t="s">
        <v>717</v>
      </c>
      <c r="G138" s="128"/>
      <c r="H138" s="128" t="s">
        <v>765</v>
      </c>
      <c r="I138" s="128" t="s">
        <v>199</v>
      </c>
      <c r="J138" s="128" t="s">
        <v>199</v>
      </c>
      <c r="K138" s="128" t="s">
        <v>199</v>
      </c>
      <c r="L138" s="128" t="s">
        <v>199</v>
      </c>
      <c r="M138" s="159" t="s">
        <v>766</v>
      </c>
      <c r="N138" s="159" t="s">
        <v>767</v>
      </c>
      <c r="O138" s="131" t="s">
        <v>768</v>
      </c>
      <c r="P138" s="128" t="s">
        <v>673</v>
      </c>
      <c r="Q138" s="128" t="s">
        <v>674</v>
      </c>
      <c r="R138" s="128" t="s">
        <v>0</v>
      </c>
      <c r="S138" s="132">
        <v>45473</v>
      </c>
      <c r="T138" s="132">
        <v>45641</v>
      </c>
      <c r="U138" s="132" t="s">
        <v>519</v>
      </c>
      <c r="V138" s="140"/>
      <c r="W138" s="128"/>
      <c r="X138" s="128">
        <v>50</v>
      </c>
      <c r="Y138" s="128" t="s">
        <v>451</v>
      </c>
      <c r="Z138" s="128" t="s">
        <v>208</v>
      </c>
      <c r="AA138" s="128" t="s">
        <v>356</v>
      </c>
      <c r="AB138" s="128" t="s">
        <v>376</v>
      </c>
      <c r="AC138" s="128" t="s">
        <v>199</v>
      </c>
      <c r="AD138" s="128" t="s">
        <v>492</v>
      </c>
      <c r="AE138" s="128" t="s">
        <v>199</v>
      </c>
      <c r="AF138" s="128" t="s">
        <v>199</v>
      </c>
      <c r="AG138" s="128" t="s">
        <v>199</v>
      </c>
      <c r="AH138" s="128" t="s">
        <v>199</v>
      </c>
      <c r="AI138" s="128" t="s">
        <v>199</v>
      </c>
      <c r="AJ138" s="128" t="s">
        <v>199</v>
      </c>
      <c r="AK138" s="128" t="s">
        <v>199</v>
      </c>
      <c r="AL138" s="128" t="s">
        <v>675</v>
      </c>
    </row>
    <row r="139" spans="2:38" s="136" customFormat="1" ht="128.25" hidden="1" x14ac:dyDescent="0.2">
      <c r="B139" s="128" t="s">
        <v>455</v>
      </c>
      <c r="C139" s="129" t="s">
        <v>456</v>
      </c>
      <c r="D139" s="128" t="s">
        <v>716</v>
      </c>
      <c r="E139" s="128" t="s">
        <v>717</v>
      </c>
      <c r="F139" s="128" t="s">
        <v>717</v>
      </c>
      <c r="G139" s="128"/>
      <c r="H139" s="128" t="s">
        <v>765</v>
      </c>
      <c r="I139" s="128" t="s">
        <v>199</v>
      </c>
      <c r="J139" s="128" t="s">
        <v>199</v>
      </c>
      <c r="K139" s="128" t="s">
        <v>199</v>
      </c>
      <c r="L139" s="128" t="s">
        <v>199</v>
      </c>
      <c r="M139" s="159" t="s">
        <v>769</v>
      </c>
      <c r="N139" s="159" t="s">
        <v>770</v>
      </c>
      <c r="O139" s="131" t="s">
        <v>771</v>
      </c>
      <c r="P139" s="128" t="s">
        <v>673</v>
      </c>
      <c r="Q139" s="128" t="s">
        <v>674</v>
      </c>
      <c r="R139" s="128" t="s">
        <v>0</v>
      </c>
      <c r="S139" s="132">
        <v>45292</v>
      </c>
      <c r="T139" s="132">
        <v>45641</v>
      </c>
      <c r="U139" s="132" t="s">
        <v>519</v>
      </c>
      <c r="V139" s="140"/>
      <c r="W139" s="128"/>
      <c r="X139" s="128">
        <v>50</v>
      </c>
      <c r="Y139" s="128" t="s">
        <v>451</v>
      </c>
      <c r="Z139" s="128" t="s">
        <v>208</v>
      </c>
      <c r="AA139" s="128" t="s">
        <v>376</v>
      </c>
      <c r="AB139" s="128" t="s">
        <v>480</v>
      </c>
      <c r="AC139" s="128" t="s">
        <v>199</v>
      </c>
      <c r="AD139" s="128" t="s">
        <v>520</v>
      </c>
      <c r="AE139" s="128" t="s">
        <v>199</v>
      </c>
      <c r="AF139" s="128" t="s">
        <v>199</v>
      </c>
      <c r="AG139" s="128" t="s">
        <v>199</v>
      </c>
      <c r="AH139" s="128" t="s">
        <v>199</v>
      </c>
      <c r="AI139" s="128" t="s">
        <v>199</v>
      </c>
      <c r="AJ139" s="128" t="s">
        <v>199</v>
      </c>
      <c r="AK139" s="128" t="s">
        <v>199</v>
      </c>
      <c r="AL139" s="128" t="s">
        <v>675</v>
      </c>
    </row>
    <row r="140" spans="2:38" s="136" customFormat="1" ht="128.25" hidden="1" x14ac:dyDescent="0.2">
      <c r="B140" s="128" t="s">
        <v>455</v>
      </c>
      <c r="C140" s="129" t="s">
        <v>456</v>
      </c>
      <c r="D140" s="128" t="s">
        <v>716</v>
      </c>
      <c r="E140" s="128" t="s">
        <v>717</v>
      </c>
      <c r="F140" s="128" t="s">
        <v>717</v>
      </c>
      <c r="G140" s="128"/>
      <c r="H140" s="128" t="s">
        <v>561</v>
      </c>
      <c r="I140" s="128" t="s">
        <v>199</v>
      </c>
      <c r="J140" s="128" t="s">
        <v>199</v>
      </c>
      <c r="K140" s="128" t="s">
        <v>199</v>
      </c>
      <c r="L140" s="128" t="s">
        <v>199</v>
      </c>
      <c r="M140" s="128" t="s">
        <v>772</v>
      </c>
      <c r="N140" s="128" t="s">
        <v>773</v>
      </c>
      <c r="O140" s="131" t="s">
        <v>774</v>
      </c>
      <c r="P140" s="162" t="s">
        <v>775</v>
      </c>
      <c r="Q140" s="162" t="s">
        <v>776</v>
      </c>
      <c r="R140" s="128" t="s">
        <v>199</v>
      </c>
      <c r="S140" s="132">
        <v>45292</v>
      </c>
      <c r="T140" s="132">
        <v>45473</v>
      </c>
      <c r="U140" s="132" t="s">
        <v>519</v>
      </c>
      <c r="V140" s="133"/>
      <c r="W140" s="128"/>
      <c r="X140" s="134">
        <v>0.5</v>
      </c>
      <c r="Y140" s="128" t="s">
        <v>208</v>
      </c>
      <c r="Z140" s="128" t="s">
        <v>376</v>
      </c>
      <c r="AA140" s="128" t="s">
        <v>402</v>
      </c>
      <c r="AB140" s="128" t="s">
        <v>199</v>
      </c>
      <c r="AC140" s="128" t="s">
        <v>199</v>
      </c>
      <c r="AD140" s="128" t="s">
        <v>366</v>
      </c>
      <c r="AE140" s="128" t="s">
        <v>520</v>
      </c>
      <c r="AF140" s="128" t="s">
        <v>199</v>
      </c>
      <c r="AG140" s="128" t="s">
        <v>199</v>
      </c>
      <c r="AH140" s="128" t="s">
        <v>199</v>
      </c>
      <c r="AI140" s="128" t="s">
        <v>199</v>
      </c>
      <c r="AJ140" s="128" t="s">
        <v>777</v>
      </c>
      <c r="AK140" s="128" t="s">
        <v>411</v>
      </c>
      <c r="AL140" s="128" t="s">
        <v>778</v>
      </c>
    </row>
    <row r="141" spans="2:38" s="136" customFormat="1" ht="128.25" hidden="1" x14ac:dyDescent="0.2">
      <c r="B141" s="128" t="s">
        <v>455</v>
      </c>
      <c r="C141" s="129" t="s">
        <v>456</v>
      </c>
      <c r="D141" s="128" t="s">
        <v>716</v>
      </c>
      <c r="E141" s="128" t="s">
        <v>717</v>
      </c>
      <c r="F141" s="128" t="s">
        <v>717</v>
      </c>
      <c r="G141" s="128"/>
      <c r="H141" s="128" t="s">
        <v>561</v>
      </c>
      <c r="I141" s="128" t="s">
        <v>199</v>
      </c>
      <c r="J141" s="128" t="s">
        <v>199</v>
      </c>
      <c r="K141" s="128" t="s">
        <v>199</v>
      </c>
      <c r="L141" s="128" t="s">
        <v>199</v>
      </c>
      <c r="M141" s="128" t="s">
        <v>779</v>
      </c>
      <c r="N141" s="128" t="s">
        <v>780</v>
      </c>
      <c r="O141" s="131" t="s">
        <v>774</v>
      </c>
      <c r="P141" s="162" t="s">
        <v>775</v>
      </c>
      <c r="Q141" s="162" t="s">
        <v>776</v>
      </c>
      <c r="R141" s="128" t="s">
        <v>199</v>
      </c>
      <c r="S141" s="132">
        <v>45474</v>
      </c>
      <c r="T141" s="132">
        <v>45657</v>
      </c>
      <c r="U141" s="132" t="s">
        <v>519</v>
      </c>
      <c r="V141" s="133"/>
      <c r="W141" s="128"/>
      <c r="X141" s="134">
        <v>0.5</v>
      </c>
      <c r="Y141" s="128" t="s">
        <v>208</v>
      </c>
      <c r="Z141" s="128" t="s">
        <v>376</v>
      </c>
      <c r="AA141" s="128" t="s">
        <v>402</v>
      </c>
      <c r="AB141" s="128" t="s">
        <v>199</v>
      </c>
      <c r="AC141" s="128" t="s">
        <v>199</v>
      </c>
      <c r="AD141" s="128" t="s">
        <v>366</v>
      </c>
      <c r="AE141" s="128" t="s">
        <v>520</v>
      </c>
      <c r="AF141" s="128" t="s">
        <v>199</v>
      </c>
      <c r="AG141" s="128" t="s">
        <v>199</v>
      </c>
      <c r="AH141" s="128" t="s">
        <v>199</v>
      </c>
      <c r="AI141" s="128" t="s">
        <v>199</v>
      </c>
      <c r="AJ141" s="128" t="s">
        <v>777</v>
      </c>
      <c r="AK141" s="128" t="s">
        <v>411</v>
      </c>
      <c r="AL141" s="128" t="s">
        <v>778</v>
      </c>
    </row>
    <row r="142" spans="2:38" s="136" customFormat="1" ht="128.25" hidden="1" x14ac:dyDescent="0.2">
      <c r="B142" s="128" t="s">
        <v>455</v>
      </c>
      <c r="C142" s="129" t="s">
        <v>456</v>
      </c>
      <c r="D142" s="128" t="s">
        <v>716</v>
      </c>
      <c r="E142" s="128" t="s">
        <v>717</v>
      </c>
      <c r="F142" s="128" t="s">
        <v>717</v>
      </c>
      <c r="G142" s="128"/>
      <c r="H142" s="128" t="s">
        <v>561</v>
      </c>
      <c r="I142" s="128" t="s">
        <v>199</v>
      </c>
      <c r="J142" s="128" t="s">
        <v>199</v>
      </c>
      <c r="K142" s="128" t="s">
        <v>199</v>
      </c>
      <c r="L142" s="128" t="s">
        <v>199</v>
      </c>
      <c r="M142" s="128" t="s">
        <v>781</v>
      </c>
      <c r="N142" s="128" t="s">
        <v>782</v>
      </c>
      <c r="O142" s="131" t="s">
        <v>783</v>
      </c>
      <c r="P142" s="128" t="s">
        <v>784</v>
      </c>
      <c r="Q142" s="128" t="s">
        <v>785</v>
      </c>
      <c r="R142" s="128" t="s">
        <v>0</v>
      </c>
      <c r="S142" s="132">
        <v>45292</v>
      </c>
      <c r="T142" s="132">
        <v>45412</v>
      </c>
      <c r="U142" s="132" t="s">
        <v>0</v>
      </c>
      <c r="V142" s="133"/>
      <c r="W142" s="128"/>
      <c r="X142" s="128">
        <v>30</v>
      </c>
      <c r="Y142" s="128" t="s">
        <v>248</v>
      </c>
      <c r="Z142" s="128" t="s">
        <v>246</v>
      </c>
      <c r="AA142" s="128" t="s">
        <v>376</v>
      </c>
      <c r="AB142" s="128" t="s">
        <v>199</v>
      </c>
      <c r="AC142" s="128" t="s">
        <v>199</v>
      </c>
      <c r="AD142" s="128" t="s">
        <v>209</v>
      </c>
      <c r="AE142" s="128" t="s">
        <v>199</v>
      </c>
      <c r="AF142" s="128" t="s">
        <v>199</v>
      </c>
      <c r="AG142" s="128" t="s">
        <v>199</v>
      </c>
      <c r="AH142" s="128" t="s">
        <v>199</v>
      </c>
      <c r="AI142" s="128" t="s">
        <v>199</v>
      </c>
      <c r="AJ142" s="128" t="s">
        <v>199</v>
      </c>
      <c r="AK142" s="128" t="s">
        <v>199</v>
      </c>
      <c r="AL142" s="128" t="s">
        <v>786</v>
      </c>
    </row>
    <row r="143" spans="2:38" s="136" customFormat="1" ht="128.25" hidden="1" x14ac:dyDescent="0.2">
      <c r="B143" s="128" t="s">
        <v>455</v>
      </c>
      <c r="C143" s="129" t="s">
        <v>456</v>
      </c>
      <c r="D143" s="128" t="s">
        <v>716</v>
      </c>
      <c r="E143" s="128" t="s">
        <v>717</v>
      </c>
      <c r="F143" s="128" t="s">
        <v>717</v>
      </c>
      <c r="G143" s="128"/>
      <c r="H143" s="128" t="s">
        <v>561</v>
      </c>
      <c r="I143" s="128" t="s">
        <v>199</v>
      </c>
      <c r="J143" s="128" t="s">
        <v>199</v>
      </c>
      <c r="K143" s="128" t="s">
        <v>199</v>
      </c>
      <c r="L143" s="128" t="s">
        <v>199</v>
      </c>
      <c r="M143" s="128" t="s">
        <v>787</v>
      </c>
      <c r="N143" s="128" t="s">
        <v>788</v>
      </c>
      <c r="O143" s="131" t="s">
        <v>789</v>
      </c>
      <c r="P143" s="128" t="s">
        <v>784</v>
      </c>
      <c r="Q143" s="128" t="s">
        <v>785</v>
      </c>
      <c r="R143" s="128" t="s">
        <v>0</v>
      </c>
      <c r="S143" s="132">
        <v>45292</v>
      </c>
      <c r="T143" s="132">
        <v>45503</v>
      </c>
      <c r="U143" s="132" t="s">
        <v>0</v>
      </c>
      <c r="V143" s="133"/>
      <c r="W143" s="128"/>
      <c r="X143" s="128">
        <v>30</v>
      </c>
      <c r="Y143" s="128" t="s">
        <v>248</v>
      </c>
      <c r="Z143" s="128" t="s">
        <v>246</v>
      </c>
      <c r="AA143" s="128" t="s">
        <v>376</v>
      </c>
      <c r="AB143" s="128" t="s">
        <v>199</v>
      </c>
      <c r="AC143" s="128" t="s">
        <v>199</v>
      </c>
      <c r="AD143" s="128" t="s">
        <v>209</v>
      </c>
      <c r="AE143" s="128" t="s">
        <v>199</v>
      </c>
      <c r="AF143" s="128" t="s">
        <v>199</v>
      </c>
      <c r="AG143" s="128" t="s">
        <v>199</v>
      </c>
      <c r="AH143" s="128" t="s">
        <v>199</v>
      </c>
      <c r="AI143" s="128" t="s">
        <v>199</v>
      </c>
      <c r="AJ143" s="128" t="s">
        <v>199</v>
      </c>
      <c r="AK143" s="128" t="s">
        <v>199</v>
      </c>
      <c r="AL143" s="128" t="s">
        <v>786</v>
      </c>
    </row>
    <row r="144" spans="2:38" s="136" customFormat="1" ht="128.25" hidden="1" x14ac:dyDescent="0.2">
      <c r="B144" s="128" t="s">
        <v>455</v>
      </c>
      <c r="C144" s="129" t="s">
        <v>456</v>
      </c>
      <c r="D144" s="128" t="s">
        <v>716</v>
      </c>
      <c r="E144" s="128" t="s">
        <v>717</v>
      </c>
      <c r="F144" s="128" t="s">
        <v>717</v>
      </c>
      <c r="G144" s="128"/>
      <c r="H144" s="128" t="s">
        <v>561</v>
      </c>
      <c r="I144" s="128" t="s">
        <v>199</v>
      </c>
      <c r="J144" s="128" t="s">
        <v>199</v>
      </c>
      <c r="K144" s="128" t="s">
        <v>199</v>
      </c>
      <c r="L144" s="128" t="s">
        <v>199</v>
      </c>
      <c r="M144" s="128" t="s">
        <v>790</v>
      </c>
      <c r="N144" s="128" t="s">
        <v>791</v>
      </c>
      <c r="O144" s="131" t="s">
        <v>792</v>
      </c>
      <c r="P144" s="128" t="s">
        <v>784</v>
      </c>
      <c r="Q144" s="128" t="s">
        <v>785</v>
      </c>
      <c r="R144" s="128" t="s">
        <v>0</v>
      </c>
      <c r="S144" s="132">
        <v>45292</v>
      </c>
      <c r="T144" s="132">
        <v>45641</v>
      </c>
      <c r="U144" s="132" t="s">
        <v>0</v>
      </c>
      <c r="V144" s="133"/>
      <c r="W144" s="128"/>
      <c r="X144" s="128">
        <v>40</v>
      </c>
      <c r="Y144" s="128" t="s">
        <v>248</v>
      </c>
      <c r="Z144" s="128" t="s">
        <v>246</v>
      </c>
      <c r="AA144" s="128" t="s">
        <v>376</v>
      </c>
      <c r="AB144" s="128" t="s">
        <v>199</v>
      </c>
      <c r="AC144" s="128" t="s">
        <v>199</v>
      </c>
      <c r="AD144" s="128" t="s">
        <v>209</v>
      </c>
      <c r="AE144" s="128" t="s">
        <v>199</v>
      </c>
      <c r="AF144" s="128" t="s">
        <v>199</v>
      </c>
      <c r="AG144" s="128" t="s">
        <v>199</v>
      </c>
      <c r="AH144" s="128" t="s">
        <v>199</v>
      </c>
      <c r="AI144" s="128" t="s">
        <v>199</v>
      </c>
      <c r="AJ144" s="128" t="s">
        <v>199</v>
      </c>
      <c r="AK144" s="128" t="s">
        <v>199</v>
      </c>
      <c r="AL144" s="128" t="s">
        <v>786</v>
      </c>
    </row>
    <row r="145" spans="2:38" s="136" customFormat="1" ht="128.25" hidden="1" x14ac:dyDescent="0.2">
      <c r="B145" s="128" t="s">
        <v>455</v>
      </c>
      <c r="C145" s="129" t="s">
        <v>456</v>
      </c>
      <c r="D145" s="128" t="s">
        <v>716</v>
      </c>
      <c r="E145" s="128" t="s">
        <v>717</v>
      </c>
      <c r="F145" s="128" t="s">
        <v>717</v>
      </c>
      <c r="G145" s="128"/>
      <c r="H145" s="128" t="s">
        <v>561</v>
      </c>
      <c r="I145" s="128" t="s">
        <v>199</v>
      </c>
      <c r="J145" s="128" t="s">
        <v>199</v>
      </c>
      <c r="K145" s="128" t="s">
        <v>199</v>
      </c>
      <c r="L145" s="128" t="s">
        <v>199</v>
      </c>
      <c r="M145" s="128" t="s">
        <v>793</v>
      </c>
      <c r="N145" s="128" t="s">
        <v>794</v>
      </c>
      <c r="O145" s="128" t="s">
        <v>795</v>
      </c>
      <c r="P145" s="128" t="s">
        <v>679</v>
      </c>
      <c r="Q145" s="128" t="s">
        <v>684</v>
      </c>
      <c r="R145" s="128" t="s">
        <v>99</v>
      </c>
      <c r="S145" s="132">
        <v>45292</v>
      </c>
      <c r="T145" s="132">
        <v>45641</v>
      </c>
      <c r="U145" s="132" t="s">
        <v>519</v>
      </c>
      <c r="V145" s="140"/>
      <c r="W145" s="128"/>
      <c r="X145" s="128">
        <v>50</v>
      </c>
      <c r="Y145" s="128" t="s">
        <v>376</v>
      </c>
      <c r="Z145" s="128" t="s">
        <v>199</v>
      </c>
      <c r="AA145" s="128" t="s">
        <v>199</v>
      </c>
      <c r="AB145" s="128" t="s">
        <v>199</v>
      </c>
      <c r="AC145" s="128" t="s">
        <v>199</v>
      </c>
      <c r="AD145" s="128" t="s">
        <v>520</v>
      </c>
      <c r="AE145" s="128" t="s">
        <v>492</v>
      </c>
      <c r="AF145" s="128" t="s">
        <v>199</v>
      </c>
      <c r="AG145" s="128" t="s">
        <v>199</v>
      </c>
      <c r="AH145" s="128" t="s">
        <v>199</v>
      </c>
      <c r="AI145" s="128" t="s">
        <v>199</v>
      </c>
      <c r="AJ145" s="128" t="s">
        <v>199</v>
      </c>
      <c r="AK145" s="128" t="s">
        <v>199</v>
      </c>
      <c r="AL145" s="128" t="s">
        <v>666</v>
      </c>
    </row>
    <row r="146" spans="2:38" s="136" customFormat="1" ht="156.75" hidden="1" x14ac:dyDescent="0.2">
      <c r="B146" s="128" t="s">
        <v>455</v>
      </c>
      <c r="C146" s="129" t="s">
        <v>456</v>
      </c>
      <c r="D146" s="128" t="s">
        <v>716</v>
      </c>
      <c r="E146" s="128" t="s">
        <v>717</v>
      </c>
      <c r="F146" s="128" t="s">
        <v>717</v>
      </c>
      <c r="G146" s="128"/>
      <c r="H146" s="128" t="s">
        <v>561</v>
      </c>
      <c r="I146" s="128" t="s">
        <v>199</v>
      </c>
      <c r="J146" s="128" t="s">
        <v>199</v>
      </c>
      <c r="K146" s="128" t="s">
        <v>199</v>
      </c>
      <c r="L146" s="128" t="s">
        <v>199</v>
      </c>
      <c r="M146" s="128" t="s">
        <v>796</v>
      </c>
      <c r="N146" s="128" t="s">
        <v>797</v>
      </c>
      <c r="O146" s="131" t="s">
        <v>798</v>
      </c>
      <c r="P146" s="128" t="s">
        <v>679</v>
      </c>
      <c r="Q146" s="128" t="s">
        <v>799</v>
      </c>
      <c r="R146" s="128" t="s">
        <v>99</v>
      </c>
      <c r="S146" s="132">
        <v>45292</v>
      </c>
      <c r="T146" s="132">
        <v>45641</v>
      </c>
      <c r="U146" s="132" t="s">
        <v>519</v>
      </c>
      <c r="V146" s="140"/>
      <c r="W146" s="128"/>
      <c r="X146" s="128">
        <v>30</v>
      </c>
      <c r="Y146" s="128" t="s">
        <v>376</v>
      </c>
      <c r="Z146" s="128" t="s">
        <v>199</v>
      </c>
      <c r="AA146" s="128" t="s">
        <v>199</v>
      </c>
      <c r="AB146" s="128" t="s">
        <v>199</v>
      </c>
      <c r="AC146" s="128" t="s">
        <v>199</v>
      </c>
      <c r="AD146" s="128" t="s">
        <v>492</v>
      </c>
      <c r="AE146" s="128" t="s">
        <v>199</v>
      </c>
      <c r="AF146" s="128" t="s">
        <v>199</v>
      </c>
      <c r="AG146" s="128" t="s">
        <v>199</v>
      </c>
      <c r="AH146" s="128" t="s">
        <v>199</v>
      </c>
      <c r="AI146" s="128" t="s">
        <v>199</v>
      </c>
      <c r="AJ146" s="128" t="s">
        <v>199</v>
      </c>
      <c r="AK146" s="128" t="s">
        <v>199</v>
      </c>
      <c r="AL146" s="128" t="s">
        <v>666</v>
      </c>
    </row>
    <row r="147" spans="2:38" s="136" customFormat="1" ht="128.25" hidden="1" x14ac:dyDescent="0.2">
      <c r="B147" s="128" t="s">
        <v>455</v>
      </c>
      <c r="C147" s="129" t="s">
        <v>456</v>
      </c>
      <c r="D147" s="128" t="s">
        <v>716</v>
      </c>
      <c r="E147" s="128" t="s">
        <v>717</v>
      </c>
      <c r="F147" s="128" t="s">
        <v>717</v>
      </c>
      <c r="G147" s="128"/>
      <c r="H147" s="128" t="s">
        <v>561</v>
      </c>
      <c r="I147" s="128" t="s">
        <v>199</v>
      </c>
      <c r="J147" s="128" t="s">
        <v>199</v>
      </c>
      <c r="K147" s="128" t="s">
        <v>199</v>
      </c>
      <c r="L147" s="128" t="s">
        <v>199</v>
      </c>
      <c r="M147" s="128" t="s">
        <v>800</v>
      </c>
      <c r="N147" s="128" t="s">
        <v>801</v>
      </c>
      <c r="O147" s="128" t="s">
        <v>802</v>
      </c>
      <c r="P147" s="128" t="s">
        <v>679</v>
      </c>
      <c r="Q147" s="128" t="s">
        <v>803</v>
      </c>
      <c r="R147" s="128" t="s">
        <v>99</v>
      </c>
      <c r="S147" s="132">
        <v>45292</v>
      </c>
      <c r="T147" s="132">
        <v>45641</v>
      </c>
      <c r="U147" s="132" t="s">
        <v>519</v>
      </c>
      <c r="V147" s="140"/>
      <c r="W147" s="128"/>
      <c r="X147" s="128">
        <v>20</v>
      </c>
      <c r="Y147" s="128" t="s">
        <v>376</v>
      </c>
      <c r="Z147" s="128" t="s">
        <v>199</v>
      </c>
      <c r="AA147" s="128" t="s">
        <v>199</v>
      </c>
      <c r="AB147" s="128" t="s">
        <v>199</v>
      </c>
      <c r="AC147" s="128" t="s">
        <v>199</v>
      </c>
      <c r="AD147" s="128" t="s">
        <v>492</v>
      </c>
      <c r="AE147" s="128" t="s">
        <v>199</v>
      </c>
      <c r="AF147" s="128" t="s">
        <v>199</v>
      </c>
      <c r="AG147" s="128" t="s">
        <v>199</v>
      </c>
      <c r="AH147" s="128" t="s">
        <v>199</v>
      </c>
      <c r="AI147" s="128" t="s">
        <v>199</v>
      </c>
      <c r="AJ147" s="128" t="s">
        <v>199</v>
      </c>
      <c r="AK147" s="128" t="s">
        <v>199</v>
      </c>
      <c r="AL147" s="128" t="s">
        <v>666</v>
      </c>
    </row>
    <row r="148" spans="2:38" s="136" customFormat="1" ht="128.25" hidden="1" x14ac:dyDescent="0.2">
      <c r="B148" s="128" t="s">
        <v>455</v>
      </c>
      <c r="C148" s="129" t="s">
        <v>456</v>
      </c>
      <c r="D148" s="128" t="s">
        <v>716</v>
      </c>
      <c r="E148" s="128" t="s">
        <v>717</v>
      </c>
      <c r="F148" s="128" t="s">
        <v>717</v>
      </c>
      <c r="G148" s="128"/>
      <c r="H148" s="128" t="s">
        <v>561</v>
      </c>
      <c r="I148" s="128" t="s">
        <v>199</v>
      </c>
      <c r="J148" s="128" t="s">
        <v>199</v>
      </c>
      <c r="K148" s="128" t="s">
        <v>199</v>
      </c>
      <c r="L148" s="128" t="s">
        <v>199</v>
      </c>
      <c r="M148" s="128" t="s">
        <v>804</v>
      </c>
      <c r="N148" s="128" t="s">
        <v>805</v>
      </c>
      <c r="O148" s="131" t="s">
        <v>806</v>
      </c>
      <c r="P148" s="131" t="s">
        <v>491</v>
      </c>
      <c r="Q148" s="128"/>
      <c r="R148" s="128" t="s">
        <v>99</v>
      </c>
      <c r="S148" s="132">
        <v>45323</v>
      </c>
      <c r="T148" s="132">
        <v>45412</v>
      </c>
      <c r="U148" s="132" t="s">
        <v>99</v>
      </c>
      <c r="V148" s="140"/>
      <c r="W148" s="128"/>
      <c r="X148" s="128"/>
      <c r="Y148" s="128" t="s">
        <v>207</v>
      </c>
      <c r="Z148" s="128" t="s">
        <v>208</v>
      </c>
      <c r="AA148" s="128" t="s">
        <v>376</v>
      </c>
      <c r="AB148" s="128" t="s">
        <v>402</v>
      </c>
      <c r="AC148" s="128" t="s">
        <v>199</v>
      </c>
      <c r="AD148" s="128" t="s">
        <v>366</v>
      </c>
      <c r="AE148" s="128" t="s">
        <v>492</v>
      </c>
      <c r="AF148" s="128" t="s">
        <v>199</v>
      </c>
      <c r="AG148" s="128" t="s">
        <v>199</v>
      </c>
      <c r="AH148" s="128" t="s">
        <v>199</v>
      </c>
      <c r="AI148" s="128" t="s">
        <v>199</v>
      </c>
      <c r="AJ148" s="128" t="s">
        <v>404</v>
      </c>
      <c r="AK148" s="128" t="s">
        <v>706</v>
      </c>
      <c r="AL148" s="128" t="s">
        <v>666</v>
      </c>
    </row>
    <row r="149" spans="2:38" s="136" customFormat="1" ht="128.25" hidden="1" x14ac:dyDescent="0.2">
      <c r="B149" s="128" t="s">
        <v>455</v>
      </c>
      <c r="C149" s="129" t="s">
        <v>456</v>
      </c>
      <c r="D149" s="128" t="s">
        <v>716</v>
      </c>
      <c r="E149" s="128" t="s">
        <v>717</v>
      </c>
      <c r="F149" s="128" t="s">
        <v>717</v>
      </c>
      <c r="G149" s="128"/>
      <c r="H149" s="128" t="s">
        <v>561</v>
      </c>
      <c r="I149" s="128" t="s">
        <v>199</v>
      </c>
      <c r="J149" s="128" t="s">
        <v>199</v>
      </c>
      <c r="K149" s="128" t="s">
        <v>199</v>
      </c>
      <c r="L149" s="128" t="s">
        <v>199</v>
      </c>
      <c r="M149" s="128" t="s">
        <v>807</v>
      </c>
      <c r="N149" s="128" t="s">
        <v>807</v>
      </c>
      <c r="O149" s="131" t="s">
        <v>808</v>
      </c>
      <c r="P149" s="83" t="s">
        <v>496</v>
      </c>
      <c r="Q149" s="128" t="s">
        <v>491</v>
      </c>
      <c r="R149" s="128" t="s">
        <v>99</v>
      </c>
      <c r="S149" s="132">
        <v>45413</v>
      </c>
      <c r="T149" s="132">
        <v>45443</v>
      </c>
      <c r="U149" s="132" t="s">
        <v>99</v>
      </c>
      <c r="V149" s="140"/>
      <c r="W149" s="128"/>
      <c r="X149" s="128"/>
      <c r="Y149" s="128" t="s">
        <v>207</v>
      </c>
      <c r="Z149" s="128" t="s">
        <v>208</v>
      </c>
      <c r="AA149" s="128" t="s">
        <v>376</v>
      </c>
      <c r="AB149" s="128" t="s">
        <v>402</v>
      </c>
      <c r="AC149" s="128" t="s">
        <v>199</v>
      </c>
      <c r="AD149" s="128" t="s">
        <v>366</v>
      </c>
      <c r="AE149" s="128" t="s">
        <v>492</v>
      </c>
      <c r="AF149" s="128" t="s">
        <v>199</v>
      </c>
      <c r="AG149" s="128" t="s">
        <v>199</v>
      </c>
      <c r="AH149" s="128" t="s">
        <v>199</v>
      </c>
      <c r="AI149" s="128" t="s">
        <v>199</v>
      </c>
      <c r="AJ149" s="128" t="s">
        <v>404</v>
      </c>
      <c r="AK149" s="128" t="s">
        <v>706</v>
      </c>
      <c r="AL149" s="128" t="s">
        <v>666</v>
      </c>
    </row>
    <row r="150" spans="2:38" s="136" customFormat="1" ht="128.25" hidden="1" x14ac:dyDescent="0.2">
      <c r="B150" s="128" t="s">
        <v>455</v>
      </c>
      <c r="C150" s="129" t="s">
        <v>456</v>
      </c>
      <c r="D150" s="128" t="s">
        <v>716</v>
      </c>
      <c r="E150" s="128" t="s">
        <v>717</v>
      </c>
      <c r="F150" s="128" t="s">
        <v>717</v>
      </c>
      <c r="G150" s="128"/>
      <c r="H150" s="128" t="s">
        <v>561</v>
      </c>
      <c r="I150" s="128" t="s">
        <v>199</v>
      </c>
      <c r="J150" s="128" t="s">
        <v>199</v>
      </c>
      <c r="K150" s="128" t="s">
        <v>199</v>
      </c>
      <c r="L150" s="128" t="s">
        <v>199</v>
      </c>
      <c r="M150" s="128" t="s">
        <v>809</v>
      </c>
      <c r="N150" s="128" t="s">
        <v>810</v>
      </c>
      <c r="O150" s="131" t="s">
        <v>490</v>
      </c>
      <c r="P150" s="128" t="s">
        <v>491</v>
      </c>
      <c r="Q150" s="128" t="s">
        <v>811</v>
      </c>
      <c r="R150" s="128" t="s">
        <v>99</v>
      </c>
      <c r="S150" s="132">
        <v>45352</v>
      </c>
      <c r="T150" s="132">
        <v>45397</v>
      </c>
      <c r="U150" s="132" t="s">
        <v>519</v>
      </c>
      <c r="V150" s="140"/>
      <c r="W150" s="128"/>
      <c r="X150" s="128"/>
      <c r="Y150" s="128" t="s">
        <v>207</v>
      </c>
      <c r="Z150" s="128" t="s">
        <v>208</v>
      </c>
      <c r="AA150" s="128" t="s">
        <v>376</v>
      </c>
      <c r="AB150" s="128" t="s">
        <v>199</v>
      </c>
      <c r="AC150" s="128" t="s">
        <v>199</v>
      </c>
      <c r="AD150" s="128" t="s">
        <v>492</v>
      </c>
      <c r="AE150" s="128" t="s">
        <v>199</v>
      </c>
      <c r="AF150" s="128" t="s">
        <v>199</v>
      </c>
      <c r="AG150" s="128" t="s">
        <v>199</v>
      </c>
      <c r="AH150" s="128" t="s">
        <v>199</v>
      </c>
      <c r="AI150" s="128" t="s">
        <v>199</v>
      </c>
      <c r="AJ150" s="128" t="s">
        <v>199</v>
      </c>
      <c r="AK150" s="128" t="s">
        <v>199</v>
      </c>
      <c r="AL150" s="128" t="s">
        <v>666</v>
      </c>
    </row>
    <row r="151" spans="2:38" s="136" customFormat="1" ht="128.25" hidden="1" x14ac:dyDescent="0.2">
      <c r="B151" s="128" t="s">
        <v>455</v>
      </c>
      <c r="C151" s="129" t="s">
        <v>456</v>
      </c>
      <c r="D151" s="128" t="s">
        <v>716</v>
      </c>
      <c r="E151" s="128" t="s">
        <v>717</v>
      </c>
      <c r="F151" s="128" t="s">
        <v>717</v>
      </c>
      <c r="G151" s="128"/>
      <c r="H151" s="128" t="s">
        <v>561</v>
      </c>
      <c r="I151" s="128" t="s">
        <v>199</v>
      </c>
      <c r="J151" s="128" t="s">
        <v>199</v>
      </c>
      <c r="K151" s="128" t="s">
        <v>199</v>
      </c>
      <c r="L151" s="128" t="s">
        <v>199</v>
      </c>
      <c r="M151" s="128" t="s">
        <v>812</v>
      </c>
      <c r="N151" s="128" t="s">
        <v>812</v>
      </c>
      <c r="O151" s="131" t="s">
        <v>495</v>
      </c>
      <c r="P151" s="128" t="s">
        <v>491</v>
      </c>
      <c r="Q151" s="128" t="s">
        <v>813</v>
      </c>
      <c r="R151" s="128" t="s">
        <v>99</v>
      </c>
      <c r="S151" s="132">
        <v>45398</v>
      </c>
      <c r="T151" s="132">
        <v>45077</v>
      </c>
      <c r="U151" s="132"/>
      <c r="V151" s="140"/>
      <c r="W151" s="128"/>
      <c r="X151" s="128"/>
      <c r="Y151" s="128" t="s">
        <v>207</v>
      </c>
      <c r="Z151" s="128" t="s">
        <v>208</v>
      </c>
      <c r="AA151" s="128" t="s">
        <v>376</v>
      </c>
      <c r="AB151" s="128" t="s">
        <v>199</v>
      </c>
      <c r="AC151" s="128" t="s">
        <v>199</v>
      </c>
      <c r="AD151" s="128" t="s">
        <v>492</v>
      </c>
      <c r="AE151" s="128" t="s">
        <v>199</v>
      </c>
      <c r="AF151" s="128" t="s">
        <v>199</v>
      </c>
      <c r="AG151" s="128" t="s">
        <v>199</v>
      </c>
      <c r="AH151" s="128" t="s">
        <v>199</v>
      </c>
      <c r="AI151" s="128" t="s">
        <v>199</v>
      </c>
      <c r="AJ151" s="128" t="s">
        <v>199</v>
      </c>
      <c r="AK151" s="128" t="s">
        <v>199</v>
      </c>
      <c r="AL151" s="128" t="s">
        <v>666</v>
      </c>
    </row>
    <row r="152" spans="2:38" s="136" customFormat="1" ht="128.25" hidden="1" x14ac:dyDescent="0.2">
      <c r="B152" s="128" t="s">
        <v>455</v>
      </c>
      <c r="C152" s="129" t="s">
        <v>456</v>
      </c>
      <c r="D152" s="128" t="s">
        <v>716</v>
      </c>
      <c r="E152" s="128" t="s">
        <v>717</v>
      </c>
      <c r="F152" s="128" t="s">
        <v>717</v>
      </c>
      <c r="G152" s="128"/>
      <c r="H152" s="128" t="s">
        <v>561</v>
      </c>
      <c r="I152" s="128" t="s">
        <v>199</v>
      </c>
      <c r="J152" s="128" t="s">
        <v>199</v>
      </c>
      <c r="K152" s="128" t="s">
        <v>199</v>
      </c>
      <c r="L152" s="128" t="s">
        <v>199</v>
      </c>
      <c r="M152" s="128" t="s">
        <v>814</v>
      </c>
      <c r="N152" s="128" t="s">
        <v>815</v>
      </c>
      <c r="O152" s="131" t="s">
        <v>816</v>
      </c>
      <c r="P152" s="128" t="s">
        <v>1611</v>
      </c>
      <c r="Q152" s="128" t="s">
        <v>818</v>
      </c>
      <c r="R152" s="128" t="s">
        <v>99</v>
      </c>
      <c r="S152" s="132">
        <v>45566</v>
      </c>
      <c r="T152" s="132">
        <v>45641</v>
      </c>
      <c r="U152" s="132" t="s">
        <v>519</v>
      </c>
      <c r="V152" s="140"/>
      <c r="W152" s="128"/>
      <c r="X152" s="128"/>
      <c r="Y152" s="128" t="s">
        <v>480</v>
      </c>
      <c r="Z152" s="128" t="s">
        <v>376</v>
      </c>
      <c r="AA152" s="128" t="s">
        <v>199</v>
      </c>
      <c r="AB152" s="128" t="s">
        <v>199</v>
      </c>
      <c r="AC152" s="128" t="s">
        <v>199</v>
      </c>
      <c r="AD152" s="128" t="s">
        <v>492</v>
      </c>
      <c r="AE152" s="128" t="s">
        <v>520</v>
      </c>
      <c r="AF152" s="128" t="s">
        <v>199</v>
      </c>
      <c r="AG152" s="128" t="s">
        <v>199</v>
      </c>
      <c r="AH152" s="128" t="s">
        <v>199</v>
      </c>
      <c r="AI152" s="128" t="s">
        <v>199</v>
      </c>
      <c r="AJ152" s="128" t="s">
        <v>199</v>
      </c>
      <c r="AK152" s="128" t="s">
        <v>199</v>
      </c>
      <c r="AL152" s="128" t="s">
        <v>622</v>
      </c>
    </row>
    <row r="153" spans="2:38" s="136" customFormat="1" ht="128.25" hidden="1" x14ac:dyDescent="0.2">
      <c r="B153" s="128" t="s">
        <v>455</v>
      </c>
      <c r="C153" s="129" t="s">
        <v>456</v>
      </c>
      <c r="D153" s="128" t="s">
        <v>716</v>
      </c>
      <c r="E153" s="128" t="s">
        <v>717</v>
      </c>
      <c r="F153" s="128" t="s">
        <v>717</v>
      </c>
      <c r="G153" s="128"/>
      <c r="H153" s="128" t="s">
        <v>561</v>
      </c>
      <c r="I153" s="128" t="s">
        <v>199</v>
      </c>
      <c r="J153" s="128" t="s">
        <v>199</v>
      </c>
      <c r="K153" s="128" t="s">
        <v>199</v>
      </c>
      <c r="L153" s="128" t="s">
        <v>199</v>
      </c>
      <c r="M153" s="128" t="s">
        <v>819</v>
      </c>
      <c r="N153" s="128" t="s">
        <v>819</v>
      </c>
      <c r="O153" s="131" t="s">
        <v>820</v>
      </c>
      <c r="P153" s="128" t="s">
        <v>620</v>
      </c>
      <c r="Q153" s="128" t="s">
        <v>621</v>
      </c>
      <c r="R153" s="128" t="s">
        <v>0</v>
      </c>
      <c r="S153" s="132">
        <v>45323</v>
      </c>
      <c r="T153" s="132">
        <v>45626</v>
      </c>
      <c r="U153" s="132" t="s">
        <v>519</v>
      </c>
      <c r="V153" s="140"/>
      <c r="W153" s="128"/>
      <c r="X153" s="128"/>
      <c r="Y153" s="128" t="s">
        <v>207</v>
      </c>
      <c r="Z153" s="128" t="s">
        <v>480</v>
      </c>
      <c r="AA153" s="128" t="s">
        <v>199</v>
      </c>
      <c r="AB153" s="128" t="s">
        <v>199</v>
      </c>
      <c r="AC153" s="128" t="s">
        <v>199</v>
      </c>
      <c r="AD153" s="128" t="s">
        <v>492</v>
      </c>
      <c r="AE153" s="128" t="s">
        <v>632</v>
      </c>
      <c r="AF153" s="128" t="s">
        <v>199</v>
      </c>
      <c r="AG153" s="128" t="s">
        <v>199</v>
      </c>
      <c r="AH153" s="128" t="s">
        <v>199</v>
      </c>
      <c r="AI153" s="128" t="s">
        <v>199</v>
      </c>
      <c r="AJ153" s="128" t="s">
        <v>199</v>
      </c>
      <c r="AK153" s="128" t="s">
        <v>199</v>
      </c>
      <c r="AL153" s="128" t="s">
        <v>622</v>
      </c>
    </row>
    <row r="154" spans="2:38" s="136" customFormat="1" ht="128.25" hidden="1" x14ac:dyDescent="0.2">
      <c r="B154" s="128" t="s">
        <v>455</v>
      </c>
      <c r="C154" s="129" t="s">
        <v>456</v>
      </c>
      <c r="D154" s="128" t="s">
        <v>716</v>
      </c>
      <c r="E154" s="128" t="s">
        <v>717</v>
      </c>
      <c r="F154" s="128" t="s">
        <v>717</v>
      </c>
      <c r="G154" s="128"/>
      <c r="H154" s="128" t="s">
        <v>561</v>
      </c>
      <c r="I154" s="128" t="s">
        <v>199</v>
      </c>
      <c r="J154" s="128" t="s">
        <v>199</v>
      </c>
      <c r="K154" s="128" t="s">
        <v>199</v>
      </c>
      <c r="L154" s="128" t="s">
        <v>199</v>
      </c>
      <c r="M154" s="128" t="s">
        <v>821</v>
      </c>
      <c r="N154" s="128" t="s">
        <v>822</v>
      </c>
      <c r="O154" s="131" t="s">
        <v>823</v>
      </c>
      <c r="P154" s="128" t="s">
        <v>715</v>
      </c>
      <c r="Q154" s="128" t="s">
        <v>824</v>
      </c>
      <c r="R154" s="128" t="s">
        <v>99</v>
      </c>
      <c r="S154" s="132">
        <v>45323</v>
      </c>
      <c r="T154" s="132">
        <v>45412</v>
      </c>
      <c r="U154" s="132" t="s">
        <v>519</v>
      </c>
      <c r="V154" s="140"/>
      <c r="W154" s="128"/>
      <c r="X154" s="128"/>
      <c r="Y154" s="128" t="s">
        <v>376</v>
      </c>
      <c r="Z154" s="128" t="s">
        <v>199</v>
      </c>
      <c r="AA154" s="128" t="s">
        <v>199</v>
      </c>
      <c r="AB154" s="128" t="s">
        <v>199</v>
      </c>
      <c r="AC154" s="128" t="s">
        <v>199</v>
      </c>
      <c r="AD154" s="128" t="s">
        <v>492</v>
      </c>
      <c r="AE154" s="128" t="s">
        <v>199</v>
      </c>
      <c r="AF154" s="128" t="s">
        <v>199</v>
      </c>
      <c r="AG154" s="128" t="s">
        <v>199</v>
      </c>
      <c r="AH154" s="128" t="s">
        <v>199</v>
      </c>
      <c r="AI154" s="128" t="s">
        <v>199</v>
      </c>
      <c r="AJ154" s="128" t="s">
        <v>199</v>
      </c>
      <c r="AK154" s="128" t="s">
        <v>199</v>
      </c>
      <c r="AL154" s="128" t="s">
        <v>666</v>
      </c>
    </row>
    <row r="155" spans="2:38" s="136" customFormat="1" ht="128.25" hidden="1" x14ac:dyDescent="0.2">
      <c r="B155" s="128" t="s">
        <v>455</v>
      </c>
      <c r="C155" s="129" t="s">
        <v>456</v>
      </c>
      <c r="D155" s="128" t="s">
        <v>716</v>
      </c>
      <c r="E155" s="128" t="s">
        <v>717</v>
      </c>
      <c r="F155" s="128" t="s">
        <v>717</v>
      </c>
      <c r="G155" s="128"/>
      <c r="H155" s="128" t="s">
        <v>561</v>
      </c>
      <c r="I155" s="128" t="s">
        <v>199</v>
      </c>
      <c r="J155" s="128" t="s">
        <v>199</v>
      </c>
      <c r="K155" s="128" t="s">
        <v>199</v>
      </c>
      <c r="L155" s="128" t="s">
        <v>199</v>
      </c>
      <c r="M155" s="128" t="s">
        <v>825</v>
      </c>
      <c r="N155" s="128" t="s">
        <v>825</v>
      </c>
      <c r="O155" s="131" t="s">
        <v>826</v>
      </c>
      <c r="P155" s="83" t="s">
        <v>496</v>
      </c>
      <c r="Q155" s="128" t="s">
        <v>715</v>
      </c>
      <c r="R155" s="128" t="s">
        <v>99</v>
      </c>
      <c r="S155" s="132">
        <v>45383</v>
      </c>
      <c r="T155" s="132">
        <v>45412</v>
      </c>
      <c r="U155" s="132" t="s">
        <v>519</v>
      </c>
      <c r="V155" s="140"/>
      <c r="W155" s="128"/>
      <c r="X155" s="128"/>
      <c r="Y155" s="128" t="s">
        <v>376</v>
      </c>
      <c r="Z155" s="128" t="s">
        <v>199</v>
      </c>
      <c r="AA155" s="128" t="s">
        <v>199</v>
      </c>
      <c r="AB155" s="128" t="s">
        <v>199</v>
      </c>
      <c r="AC155" s="128" t="s">
        <v>199</v>
      </c>
      <c r="AD155" s="128" t="s">
        <v>492</v>
      </c>
      <c r="AE155" s="128" t="s">
        <v>199</v>
      </c>
      <c r="AF155" s="128" t="s">
        <v>199</v>
      </c>
      <c r="AG155" s="128" t="s">
        <v>199</v>
      </c>
      <c r="AH155" s="128" t="s">
        <v>199</v>
      </c>
      <c r="AI155" s="128" t="s">
        <v>199</v>
      </c>
      <c r="AJ155" s="128" t="s">
        <v>199</v>
      </c>
      <c r="AK155" s="128" t="s">
        <v>199</v>
      </c>
      <c r="AL155" s="128" t="s">
        <v>666</v>
      </c>
    </row>
    <row r="156" spans="2:38" s="136" customFormat="1" ht="128.25" hidden="1" x14ac:dyDescent="0.2">
      <c r="B156" s="128" t="s">
        <v>455</v>
      </c>
      <c r="C156" s="129" t="s">
        <v>456</v>
      </c>
      <c r="D156" s="128" t="s">
        <v>716</v>
      </c>
      <c r="E156" s="128" t="s">
        <v>717</v>
      </c>
      <c r="F156" s="128" t="s">
        <v>717</v>
      </c>
      <c r="G156" s="128"/>
      <c r="H156" s="128" t="s">
        <v>561</v>
      </c>
      <c r="I156" s="128" t="s">
        <v>199</v>
      </c>
      <c r="J156" s="128" t="s">
        <v>199</v>
      </c>
      <c r="K156" s="128" t="s">
        <v>199</v>
      </c>
      <c r="L156" s="128" t="s">
        <v>199</v>
      </c>
      <c r="M156" s="128" t="s">
        <v>827</v>
      </c>
      <c r="N156" s="128" t="s">
        <v>827</v>
      </c>
      <c r="O156" s="131" t="s">
        <v>828</v>
      </c>
      <c r="P156" s="128" t="s">
        <v>715</v>
      </c>
      <c r="Q156" s="128"/>
      <c r="R156" s="128" t="s">
        <v>99</v>
      </c>
      <c r="S156" s="132">
        <v>45413</v>
      </c>
      <c r="T156" s="132">
        <v>45443</v>
      </c>
      <c r="U156" s="132" t="s">
        <v>282</v>
      </c>
      <c r="V156" s="140"/>
      <c r="W156" s="128"/>
      <c r="X156" s="128"/>
      <c r="Y156" s="128" t="s">
        <v>402</v>
      </c>
      <c r="Z156" s="128" t="s">
        <v>376</v>
      </c>
      <c r="AA156" s="128" t="s">
        <v>199</v>
      </c>
      <c r="AB156" s="128" t="s">
        <v>199</v>
      </c>
      <c r="AC156" s="128" t="s">
        <v>199</v>
      </c>
      <c r="AD156" s="128" t="s">
        <v>366</v>
      </c>
      <c r="AE156" s="128" t="s">
        <v>492</v>
      </c>
      <c r="AF156" s="128" t="s">
        <v>199</v>
      </c>
      <c r="AG156" s="128" t="s">
        <v>199</v>
      </c>
      <c r="AH156" s="128" t="s">
        <v>199</v>
      </c>
      <c r="AI156" s="128" t="s">
        <v>199</v>
      </c>
      <c r="AJ156" s="128" t="s">
        <v>404</v>
      </c>
      <c r="AK156" s="128" t="s">
        <v>706</v>
      </c>
      <c r="AL156" s="128" t="s">
        <v>666</v>
      </c>
    </row>
    <row r="157" spans="2:38" s="136" customFormat="1" ht="128.25" hidden="1" x14ac:dyDescent="0.2">
      <c r="B157" s="128" t="s">
        <v>455</v>
      </c>
      <c r="C157" s="129" t="s">
        <v>456</v>
      </c>
      <c r="D157" s="128" t="s">
        <v>716</v>
      </c>
      <c r="E157" s="128" t="s">
        <v>717</v>
      </c>
      <c r="F157" s="128" t="s">
        <v>717</v>
      </c>
      <c r="G157" s="128"/>
      <c r="H157" s="128" t="s">
        <v>561</v>
      </c>
      <c r="I157" s="128" t="s">
        <v>199</v>
      </c>
      <c r="J157" s="128" t="s">
        <v>199</v>
      </c>
      <c r="K157" s="128" t="s">
        <v>199</v>
      </c>
      <c r="L157" s="128" t="s">
        <v>199</v>
      </c>
      <c r="M157" s="128" t="s">
        <v>829</v>
      </c>
      <c r="N157" s="128" t="s">
        <v>830</v>
      </c>
      <c r="O157" s="131" t="s">
        <v>806</v>
      </c>
      <c r="P157" s="131" t="s">
        <v>491</v>
      </c>
      <c r="Q157" s="128"/>
      <c r="R157" s="128" t="s">
        <v>99</v>
      </c>
      <c r="S157" s="132">
        <v>45323</v>
      </c>
      <c r="T157" s="132">
        <v>45412</v>
      </c>
      <c r="U157" s="132" t="s">
        <v>99</v>
      </c>
      <c r="V157" s="140"/>
      <c r="W157" s="128"/>
      <c r="X157" s="128"/>
      <c r="Y157" s="128" t="s">
        <v>207</v>
      </c>
      <c r="Z157" s="128" t="s">
        <v>208</v>
      </c>
      <c r="AA157" s="128" t="s">
        <v>376</v>
      </c>
      <c r="AB157" s="128" t="s">
        <v>402</v>
      </c>
      <c r="AC157" s="128" t="s">
        <v>199</v>
      </c>
      <c r="AD157" s="128" t="s">
        <v>492</v>
      </c>
      <c r="AE157" s="128" t="s">
        <v>199</v>
      </c>
      <c r="AF157" s="128" t="s">
        <v>199</v>
      </c>
      <c r="AG157" s="128" t="s">
        <v>199</v>
      </c>
      <c r="AH157" s="128" t="s">
        <v>199</v>
      </c>
      <c r="AI157" s="128" t="s">
        <v>199</v>
      </c>
      <c r="AJ157" s="128" t="s">
        <v>199</v>
      </c>
      <c r="AK157" s="128" t="s">
        <v>199</v>
      </c>
      <c r="AL157" s="128" t="s">
        <v>666</v>
      </c>
    </row>
    <row r="158" spans="2:38" s="136" customFormat="1" ht="128.25" hidden="1" x14ac:dyDescent="0.2">
      <c r="B158" s="128" t="s">
        <v>455</v>
      </c>
      <c r="C158" s="129" t="s">
        <v>456</v>
      </c>
      <c r="D158" s="128" t="s">
        <v>716</v>
      </c>
      <c r="E158" s="128" t="s">
        <v>717</v>
      </c>
      <c r="F158" s="128" t="s">
        <v>717</v>
      </c>
      <c r="G158" s="128"/>
      <c r="H158" s="128" t="s">
        <v>561</v>
      </c>
      <c r="I158" s="128" t="s">
        <v>199</v>
      </c>
      <c r="J158" s="128" t="s">
        <v>199</v>
      </c>
      <c r="K158" s="128" t="s">
        <v>199</v>
      </c>
      <c r="L158" s="128" t="s">
        <v>199</v>
      </c>
      <c r="M158" s="128" t="s">
        <v>807</v>
      </c>
      <c r="N158" s="128" t="s">
        <v>807</v>
      </c>
      <c r="O158" s="131" t="s">
        <v>808</v>
      </c>
      <c r="P158" s="83" t="s">
        <v>496</v>
      </c>
      <c r="Q158" s="128" t="s">
        <v>491</v>
      </c>
      <c r="R158" s="128" t="s">
        <v>99</v>
      </c>
      <c r="S158" s="132">
        <v>45413</v>
      </c>
      <c r="T158" s="132">
        <v>45443</v>
      </c>
      <c r="U158" s="132" t="s">
        <v>99</v>
      </c>
      <c r="V158" s="140"/>
      <c r="W158" s="128"/>
      <c r="X158" s="128"/>
      <c r="Y158" s="128" t="s">
        <v>207</v>
      </c>
      <c r="Z158" s="128" t="s">
        <v>208</v>
      </c>
      <c r="AA158" s="128" t="s">
        <v>376</v>
      </c>
      <c r="AB158" s="128" t="s">
        <v>402</v>
      </c>
      <c r="AC158" s="128" t="s">
        <v>199</v>
      </c>
      <c r="AD158" s="128" t="s">
        <v>492</v>
      </c>
      <c r="AE158" s="128" t="s">
        <v>199</v>
      </c>
      <c r="AF158" s="128" t="s">
        <v>199</v>
      </c>
      <c r="AG158" s="128" t="s">
        <v>199</v>
      </c>
      <c r="AH158" s="128" t="s">
        <v>199</v>
      </c>
      <c r="AI158" s="128" t="s">
        <v>199</v>
      </c>
      <c r="AJ158" s="128" t="s">
        <v>199</v>
      </c>
      <c r="AK158" s="128" t="s">
        <v>199</v>
      </c>
      <c r="AL158" s="128" t="s">
        <v>666</v>
      </c>
    </row>
    <row r="159" spans="2:38" s="136" customFormat="1" ht="128.25" hidden="1" x14ac:dyDescent="0.2">
      <c r="B159" s="128" t="s">
        <v>455</v>
      </c>
      <c r="C159" s="129" t="s">
        <v>456</v>
      </c>
      <c r="D159" s="128" t="s">
        <v>716</v>
      </c>
      <c r="E159" s="128" t="s">
        <v>717</v>
      </c>
      <c r="F159" s="128" t="s">
        <v>717</v>
      </c>
      <c r="G159" s="128"/>
      <c r="H159" s="128" t="s">
        <v>561</v>
      </c>
      <c r="I159" s="128" t="s">
        <v>199</v>
      </c>
      <c r="J159" s="128" t="s">
        <v>199</v>
      </c>
      <c r="K159" s="128" t="s">
        <v>199</v>
      </c>
      <c r="L159" s="128" t="s">
        <v>199</v>
      </c>
      <c r="M159" s="128" t="s">
        <v>831</v>
      </c>
      <c r="N159" s="128" t="s">
        <v>832</v>
      </c>
      <c r="O159" s="131" t="s">
        <v>833</v>
      </c>
      <c r="P159" s="128" t="s">
        <v>784</v>
      </c>
      <c r="Q159" s="128"/>
      <c r="R159" s="128" t="s">
        <v>0</v>
      </c>
      <c r="S159" s="132">
        <v>45292</v>
      </c>
      <c r="T159" s="132">
        <v>45641</v>
      </c>
      <c r="U159" s="132" t="s">
        <v>519</v>
      </c>
      <c r="V159" s="140"/>
      <c r="W159" s="128"/>
      <c r="X159" s="128"/>
      <c r="Y159" s="128" t="s">
        <v>248</v>
      </c>
      <c r="Z159" s="128" t="s">
        <v>199</v>
      </c>
      <c r="AA159" s="128" t="s">
        <v>199</v>
      </c>
      <c r="AB159" s="128" t="s">
        <v>199</v>
      </c>
      <c r="AC159" s="128" t="s">
        <v>199</v>
      </c>
      <c r="AD159" s="128" t="s">
        <v>492</v>
      </c>
      <c r="AE159" s="128" t="s">
        <v>199</v>
      </c>
      <c r="AF159" s="128" t="s">
        <v>199</v>
      </c>
      <c r="AG159" s="128" t="s">
        <v>199</v>
      </c>
      <c r="AH159" s="128" t="s">
        <v>199</v>
      </c>
      <c r="AI159" s="128" t="s">
        <v>199</v>
      </c>
      <c r="AJ159" s="128" t="s">
        <v>199</v>
      </c>
      <c r="AK159" s="128" t="s">
        <v>199</v>
      </c>
      <c r="AL159" s="128" t="s">
        <v>786</v>
      </c>
    </row>
    <row r="160" spans="2:38" s="136" customFormat="1" ht="128.25" hidden="1" x14ac:dyDescent="0.2">
      <c r="B160" s="128" t="s">
        <v>455</v>
      </c>
      <c r="C160" s="129" t="s">
        <v>456</v>
      </c>
      <c r="D160" s="128" t="s">
        <v>716</v>
      </c>
      <c r="E160" s="128" t="s">
        <v>717</v>
      </c>
      <c r="F160" s="128" t="s">
        <v>717</v>
      </c>
      <c r="G160" s="128"/>
      <c r="H160" s="128" t="s">
        <v>561</v>
      </c>
      <c r="I160" s="128" t="s">
        <v>199</v>
      </c>
      <c r="J160" s="128" t="s">
        <v>199</v>
      </c>
      <c r="K160" s="128" t="s">
        <v>199</v>
      </c>
      <c r="L160" s="128" t="s">
        <v>199</v>
      </c>
      <c r="M160" s="128" t="s">
        <v>834</v>
      </c>
      <c r="N160" s="128" t="s">
        <v>834</v>
      </c>
      <c r="O160" s="128" t="s">
        <v>835</v>
      </c>
      <c r="P160" s="128" t="s">
        <v>784</v>
      </c>
      <c r="Q160" s="128"/>
      <c r="R160" s="128" t="s">
        <v>0</v>
      </c>
      <c r="S160" s="132">
        <v>45292</v>
      </c>
      <c r="T160" s="132">
        <v>45641</v>
      </c>
      <c r="U160" s="132" t="s">
        <v>519</v>
      </c>
      <c r="V160" s="140"/>
      <c r="W160" s="128"/>
      <c r="X160" s="52"/>
      <c r="Y160" s="128" t="s">
        <v>248</v>
      </c>
      <c r="Z160" s="128" t="s">
        <v>199</v>
      </c>
      <c r="AA160" s="128" t="s">
        <v>199</v>
      </c>
      <c r="AB160" s="128" t="s">
        <v>199</v>
      </c>
      <c r="AC160" s="128" t="s">
        <v>199</v>
      </c>
      <c r="AD160" s="128" t="s">
        <v>492</v>
      </c>
      <c r="AE160" s="128" t="s">
        <v>199</v>
      </c>
      <c r="AF160" s="128" t="s">
        <v>199</v>
      </c>
      <c r="AG160" s="128" t="s">
        <v>199</v>
      </c>
      <c r="AH160" s="128" t="s">
        <v>199</v>
      </c>
      <c r="AI160" s="128" t="s">
        <v>199</v>
      </c>
      <c r="AJ160" s="128" t="s">
        <v>199</v>
      </c>
      <c r="AK160" s="128" t="s">
        <v>199</v>
      </c>
      <c r="AL160" s="128" t="s">
        <v>786</v>
      </c>
    </row>
    <row r="161" spans="2:38" s="136" customFormat="1" ht="128.25" hidden="1" x14ac:dyDescent="0.2">
      <c r="B161" s="128" t="s">
        <v>455</v>
      </c>
      <c r="C161" s="129" t="s">
        <v>456</v>
      </c>
      <c r="D161" s="128" t="s">
        <v>716</v>
      </c>
      <c r="E161" s="128" t="s">
        <v>717</v>
      </c>
      <c r="F161" s="128" t="s">
        <v>717</v>
      </c>
      <c r="G161" s="128"/>
      <c r="H161" s="128" t="s">
        <v>561</v>
      </c>
      <c r="I161" s="128" t="s">
        <v>199</v>
      </c>
      <c r="J161" s="128" t="s">
        <v>199</v>
      </c>
      <c r="K161" s="128" t="s">
        <v>199</v>
      </c>
      <c r="L161" s="128" t="s">
        <v>199</v>
      </c>
      <c r="M161" s="128" t="s">
        <v>836</v>
      </c>
      <c r="N161" s="128" t="s">
        <v>837</v>
      </c>
      <c r="O161" s="131" t="s">
        <v>838</v>
      </c>
      <c r="P161" s="131" t="s">
        <v>839</v>
      </c>
      <c r="Q161" s="128" t="s">
        <v>620</v>
      </c>
      <c r="R161" s="128" t="s">
        <v>0</v>
      </c>
      <c r="S161" s="132">
        <v>45323</v>
      </c>
      <c r="T161" s="132">
        <v>45641</v>
      </c>
      <c r="U161" s="132" t="s">
        <v>519</v>
      </c>
      <c r="V161" s="140"/>
      <c r="W161" s="128"/>
      <c r="X161" s="128"/>
      <c r="Y161" s="128" t="s">
        <v>207</v>
      </c>
      <c r="Z161" s="128" t="s">
        <v>376</v>
      </c>
      <c r="AA161" s="128" t="s">
        <v>199</v>
      </c>
      <c r="AB161" s="128" t="s">
        <v>199</v>
      </c>
      <c r="AC161" s="128" t="s">
        <v>199</v>
      </c>
      <c r="AD161" s="128" t="s">
        <v>492</v>
      </c>
      <c r="AE161" s="128" t="s">
        <v>636</v>
      </c>
      <c r="AF161" s="128" t="s">
        <v>199</v>
      </c>
      <c r="AG161" s="128" t="s">
        <v>199</v>
      </c>
      <c r="AH161" s="128" t="s">
        <v>199</v>
      </c>
      <c r="AI161" s="128" t="s">
        <v>199</v>
      </c>
      <c r="AJ161" s="128" t="s">
        <v>199</v>
      </c>
      <c r="AK161" s="128" t="s">
        <v>199</v>
      </c>
      <c r="AL161" s="128" t="s">
        <v>622</v>
      </c>
    </row>
    <row r="162" spans="2:38" s="136" customFormat="1" ht="128.25" hidden="1" x14ac:dyDescent="0.2">
      <c r="B162" s="128" t="s">
        <v>455</v>
      </c>
      <c r="C162" s="129" t="s">
        <v>456</v>
      </c>
      <c r="D162" s="128" t="s">
        <v>853</v>
      </c>
      <c r="E162" s="128" t="s">
        <v>854</v>
      </c>
      <c r="F162" s="128" t="s">
        <v>855</v>
      </c>
      <c r="G162" s="128"/>
      <c r="H162" s="128" t="s">
        <v>561</v>
      </c>
      <c r="I162" s="128" t="s">
        <v>199</v>
      </c>
      <c r="J162" s="128" t="s">
        <v>856</v>
      </c>
      <c r="K162" s="128" t="s">
        <v>199</v>
      </c>
      <c r="L162" s="128" t="s">
        <v>199</v>
      </c>
      <c r="M162" s="128" t="s">
        <v>857</v>
      </c>
      <c r="N162" s="128" t="s">
        <v>858</v>
      </c>
      <c r="O162" s="131" t="s">
        <v>859</v>
      </c>
      <c r="P162" s="128" t="s">
        <v>620</v>
      </c>
      <c r="Q162" s="128" t="s">
        <v>621</v>
      </c>
      <c r="R162" s="128" t="s">
        <v>0</v>
      </c>
      <c r="S162" s="143">
        <v>45292</v>
      </c>
      <c r="T162" s="143">
        <v>45473</v>
      </c>
      <c r="U162" s="143" t="s">
        <v>519</v>
      </c>
      <c r="V162" s="133"/>
      <c r="W162" s="128"/>
      <c r="X162" s="131">
        <v>50</v>
      </c>
      <c r="Y162" s="128" t="s">
        <v>480</v>
      </c>
      <c r="Z162" s="128" t="s">
        <v>208</v>
      </c>
      <c r="AA162" s="128" t="s">
        <v>207</v>
      </c>
      <c r="AB162" s="128" t="s">
        <v>199</v>
      </c>
      <c r="AC162" s="128" t="s">
        <v>199</v>
      </c>
      <c r="AD162" s="128" t="s">
        <v>209</v>
      </c>
      <c r="AE162" s="128" t="s">
        <v>199</v>
      </c>
      <c r="AF162" s="128" t="s">
        <v>199</v>
      </c>
      <c r="AG162" s="128" t="s">
        <v>199</v>
      </c>
      <c r="AH162" s="128" t="s">
        <v>199</v>
      </c>
      <c r="AI162" s="128" t="s">
        <v>199</v>
      </c>
      <c r="AJ162" s="128" t="s">
        <v>199</v>
      </c>
      <c r="AK162" s="128" t="s">
        <v>199</v>
      </c>
      <c r="AL162" s="128" t="s">
        <v>622</v>
      </c>
    </row>
    <row r="163" spans="2:38" s="136" customFormat="1" ht="128.25" hidden="1" x14ac:dyDescent="0.2">
      <c r="B163" s="128" t="s">
        <v>455</v>
      </c>
      <c r="C163" s="129" t="s">
        <v>456</v>
      </c>
      <c r="D163" s="128" t="s">
        <v>853</v>
      </c>
      <c r="E163" s="128" t="s">
        <v>854</v>
      </c>
      <c r="F163" s="128" t="s">
        <v>855</v>
      </c>
      <c r="G163" s="128"/>
      <c r="H163" s="128" t="s">
        <v>561</v>
      </c>
      <c r="I163" s="128" t="s">
        <v>199</v>
      </c>
      <c r="J163" s="128" t="s">
        <v>856</v>
      </c>
      <c r="K163" s="128" t="s">
        <v>199</v>
      </c>
      <c r="L163" s="128" t="s">
        <v>199</v>
      </c>
      <c r="M163" s="128" t="s">
        <v>860</v>
      </c>
      <c r="N163" s="128" t="s">
        <v>861</v>
      </c>
      <c r="O163" s="131" t="s">
        <v>862</v>
      </c>
      <c r="P163" s="128" t="s">
        <v>620</v>
      </c>
      <c r="Q163" s="128" t="s">
        <v>621</v>
      </c>
      <c r="R163" s="128" t="s">
        <v>0</v>
      </c>
      <c r="S163" s="143">
        <v>45292</v>
      </c>
      <c r="T163" s="143">
        <v>45473</v>
      </c>
      <c r="U163" s="143" t="s">
        <v>519</v>
      </c>
      <c r="V163" s="133"/>
      <c r="W163" s="128"/>
      <c r="X163" s="131">
        <v>50</v>
      </c>
      <c r="Y163" s="128" t="s">
        <v>480</v>
      </c>
      <c r="Z163" s="128" t="s">
        <v>208</v>
      </c>
      <c r="AA163" s="128" t="s">
        <v>207</v>
      </c>
      <c r="AB163" s="128" t="s">
        <v>199</v>
      </c>
      <c r="AC163" s="128" t="s">
        <v>199</v>
      </c>
      <c r="AD163" s="128" t="s">
        <v>209</v>
      </c>
      <c r="AE163" s="128" t="s">
        <v>199</v>
      </c>
      <c r="AF163" s="128" t="s">
        <v>199</v>
      </c>
      <c r="AG163" s="128" t="s">
        <v>199</v>
      </c>
      <c r="AH163" s="128" t="s">
        <v>199</v>
      </c>
      <c r="AI163" s="128" t="s">
        <v>199</v>
      </c>
      <c r="AJ163" s="128" t="s">
        <v>199</v>
      </c>
      <c r="AK163" s="128" t="s">
        <v>199</v>
      </c>
      <c r="AL163" s="128" t="s">
        <v>622</v>
      </c>
    </row>
    <row r="164" spans="2:38" s="136" customFormat="1" ht="128.25" hidden="1" x14ac:dyDescent="0.2">
      <c r="B164" s="128" t="s">
        <v>455</v>
      </c>
      <c r="C164" s="129" t="s">
        <v>456</v>
      </c>
      <c r="D164" s="128" t="s">
        <v>853</v>
      </c>
      <c r="E164" s="128" t="s">
        <v>854</v>
      </c>
      <c r="F164" s="128" t="s">
        <v>863</v>
      </c>
      <c r="G164" s="128"/>
      <c r="H164" s="128" t="s">
        <v>561</v>
      </c>
      <c r="I164" s="128" t="s">
        <v>199</v>
      </c>
      <c r="J164" s="128" t="s">
        <v>856</v>
      </c>
      <c r="K164" s="128" t="s">
        <v>199</v>
      </c>
      <c r="L164" s="128" t="s">
        <v>199</v>
      </c>
      <c r="M164" s="128" t="s">
        <v>864</v>
      </c>
      <c r="N164" s="128" t="s">
        <v>865</v>
      </c>
      <c r="O164" s="131" t="s">
        <v>866</v>
      </c>
      <c r="P164" s="128" t="s">
        <v>620</v>
      </c>
      <c r="Q164" s="128" t="s">
        <v>621</v>
      </c>
      <c r="R164" s="128" t="s">
        <v>0</v>
      </c>
      <c r="S164" s="143">
        <v>45474</v>
      </c>
      <c r="T164" s="143">
        <v>45641</v>
      </c>
      <c r="U164" s="143" t="s">
        <v>519</v>
      </c>
      <c r="V164" s="133"/>
      <c r="W164" s="128"/>
      <c r="X164" s="131">
        <v>40</v>
      </c>
      <c r="Y164" s="128" t="s">
        <v>480</v>
      </c>
      <c r="Z164" s="128" t="s">
        <v>208</v>
      </c>
      <c r="AA164" s="128" t="s">
        <v>207</v>
      </c>
      <c r="AB164" s="128" t="s">
        <v>199</v>
      </c>
      <c r="AC164" s="128" t="s">
        <v>199</v>
      </c>
      <c r="AD164" s="128" t="s">
        <v>209</v>
      </c>
      <c r="AE164" s="128" t="s">
        <v>199</v>
      </c>
      <c r="AF164" s="128" t="s">
        <v>199</v>
      </c>
      <c r="AG164" s="128" t="s">
        <v>199</v>
      </c>
      <c r="AH164" s="128" t="s">
        <v>199</v>
      </c>
      <c r="AI164" s="128" t="s">
        <v>199</v>
      </c>
      <c r="AJ164" s="128" t="s">
        <v>199</v>
      </c>
      <c r="AK164" s="128" t="s">
        <v>199</v>
      </c>
      <c r="AL164" s="128" t="s">
        <v>622</v>
      </c>
    </row>
    <row r="165" spans="2:38" s="136" customFormat="1" ht="128.25" hidden="1" x14ac:dyDescent="0.2">
      <c r="B165" s="128" t="s">
        <v>455</v>
      </c>
      <c r="C165" s="129" t="s">
        <v>456</v>
      </c>
      <c r="D165" s="128" t="s">
        <v>853</v>
      </c>
      <c r="E165" s="128" t="s">
        <v>854</v>
      </c>
      <c r="F165" s="128" t="s">
        <v>863</v>
      </c>
      <c r="G165" s="128"/>
      <c r="H165" s="128" t="s">
        <v>561</v>
      </c>
      <c r="I165" s="128" t="s">
        <v>199</v>
      </c>
      <c r="J165" s="128" t="s">
        <v>856</v>
      </c>
      <c r="K165" s="128" t="s">
        <v>199</v>
      </c>
      <c r="L165" s="128" t="s">
        <v>199</v>
      </c>
      <c r="M165" s="128" t="s">
        <v>867</v>
      </c>
      <c r="N165" s="128" t="s">
        <v>868</v>
      </c>
      <c r="O165" s="131" t="s">
        <v>869</v>
      </c>
      <c r="P165" s="128" t="s">
        <v>620</v>
      </c>
      <c r="Q165" s="128" t="s">
        <v>621</v>
      </c>
      <c r="R165" s="128" t="s">
        <v>0</v>
      </c>
      <c r="S165" s="143">
        <v>45474</v>
      </c>
      <c r="T165" s="143">
        <v>45641</v>
      </c>
      <c r="U165" s="143" t="s">
        <v>519</v>
      </c>
      <c r="V165" s="133"/>
      <c r="W165" s="128"/>
      <c r="X165" s="131">
        <v>30</v>
      </c>
      <c r="Y165" s="128" t="s">
        <v>480</v>
      </c>
      <c r="Z165" s="128" t="s">
        <v>208</v>
      </c>
      <c r="AA165" s="128" t="s">
        <v>207</v>
      </c>
      <c r="AB165" s="128" t="s">
        <v>199</v>
      </c>
      <c r="AC165" s="128" t="s">
        <v>199</v>
      </c>
      <c r="AD165" s="128" t="s">
        <v>209</v>
      </c>
      <c r="AE165" s="128" t="s">
        <v>199</v>
      </c>
      <c r="AF165" s="128" t="s">
        <v>199</v>
      </c>
      <c r="AG165" s="128" t="s">
        <v>199</v>
      </c>
      <c r="AH165" s="128" t="s">
        <v>199</v>
      </c>
      <c r="AI165" s="128" t="s">
        <v>199</v>
      </c>
      <c r="AJ165" s="128" t="s">
        <v>199</v>
      </c>
      <c r="AK165" s="128" t="s">
        <v>199</v>
      </c>
      <c r="AL165" s="128" t="s">
        <v>622</v>
      </c>
    </row>
    <row r="166" spans="2:38" s="136" customFormat="1" ht="128.25" hidden="1" x14ac:dyDescent="0.2">
      <c r="B166" s="128" t="s">
        <v>455</v>
      </c>
      <c r="C166" s="129" t="s">
        <v>456</v>
      </c>
      <c r="D166" s="128" t="s">
        <v>853</v>
      </c>
      <c r="E166" s="128" t="s">
        <v>854</v>
      </c>
      <c r="F166" s="128" t="s">
        <v>863</v>
      </c>
      <c r="G166" s="128"/>
      <c r="H166" s="128" t="s">
        <v>561</v>
      </c>
      <c r="I166" s="128" t="s">
        <v>199</v>
      </c>
      <c r="J166" s="128" t="s">
        <v>856</v>
      </c>
      <c r="K166" s="128" t="s">
        <v>199</v>
      </c>
      <c r="L166" s="128" t="s">
        <v>199</v>
      </c>
      <c r="M166" s="128" t="s">
        <v>870</v>
      </c>
      <c r="N166" s="128" t="s">
        <v>871</v>
      </c>
      <c r="O166" s="131" t="s">
        <v>872</v>
      </c>
      <c r="P166" s="128" t="s">
        <v>620</v>
      </c>
      <c r="Q166" s="128" t="s">
        <v>621</v>
      </c>
      <c r="R166" s="128" t="s">
        <v>0</v>
      </c>
      <c r="S166" s="143">
        <v>45474</v>
      </c>
      <c r="T166" s="143">
        <v>45641</v>
      </c>
      <c r="U166" s="143" t="s">
        <v>519</v>
      </c>
      <c r="V166" s="133"/>
      <c r="W166" s="128"/>
      <c r="X166" s="131">
        <v>30</v>
      </c>
      <c r="Y166" s="128" t="s">
        <v>480</v>
      </c>
      <c r="Z166" s="128" t="s">
        <v>208</v>
      </c>
      <c r="AA166" s="128" t="s">
        <v>207</v>
      </c>
      <c r="AB166" s="128" t="s">
        <v>199</v>
      </c>
      <c r="AC166" s="128" t="s">
        <v>199</v>
      </c>
      <c r="AD166" s="128" t="s">
        <v>209</v>
      </c>
      <c r="AE166" s="128" t="s">
        <v>199</v>
      </c>
      <c r="AF166" s="128" t="s">
        <v>199</v>
      </c>
      <c r="AG166" s="128" t="s">
        <v>199</v>
      </c>
      <c r="AH166" s="128" t="s">
        <v>199</v>
      </c>
      <c r="AI166" s="128" t="s">
        <v>199</v>
      </c>
      <c r="AJ166" s="128" t="s">
        <v>199</v>
      </c>
      <c r="AK166" s="128" t="s">
        <v>199</v>
      </c>
      <c r="AL166" s="128" t="s">
        <v>622</v>
      </c>
    </row>
    <row r="167" spans="2:38" s="136" customFormat="1" ht="171" hidden="1" x14ac:dyDescent="0.2">
      <c r="B167" s="128" t="s">
        <v>455</v>
      </c>
      <c r="C167" s="129" t="s">
        <v>873</v>
      </c>
      <c r="D167" s="128" t="s">
        <v>874</v>
      </c>
      <c r="E167" s="128" t="s">
        <v>875</v>
      </c>
      <c r="F167" s="128" t="s">
        <v>876</v>
      </c>
      <c r="G167" s="128"/>
      <c r="H167" s="128" t="s">
        <v>765</v>
      </c>
      <c r="I167" s="128" t="s">
        <v>877</v>
      </c>
      <c r="J167" s="128" t="s">
        <v>878</v>
      </c>
      <c r="K167" s="128" t="s">
        <v>199</v>
      </c>
      <c r="L167" s="128" t="s">
        <v>199</v>
      </c>
      <c r="M167" s="159" t="s">
        <v>879</v>
      </c>
      <c r="N167" s="159" t="s">
        <v>880</v>
      </c>
      <c r="O167" s="131" t="s">
        <v>881</v>
      </c>
      <c r="P167" s="128" t="s">
        <v>673</v>
      </c>
      <c r="Q167" s="128" t="s">
        <v>674</v>
      </c>
      <c r="R167" s="128" t="s">
        <v>0</v>
      </c>
      <c r="S167" s="132">
        <v>45474</v>
      </c>
      <c r="T167" s="132">
        <v>45641</v>
      </c>
      <c r="U167" s="132" t="s">
        <v>519</v>
      </c>
      <c r="V167" s="140"/>
      <c r="W167" s="128"/>
      <c r="X167" s="158">
        <v>0.2</v>
      </c>
      <c r="Y167" s="128" t="s">
        <v>451</v>
      </c>
      <c r="Z167" s="128" t="s">
        <v>208</v>
      </c>
      <c r="AA167" s="128" t="s">
        <v>356</v>
      </c>
      <c r="AB167" s="83" t="s">
        <v>199</v>
      </c>
      <c r="AC167" s="83" t="s">
        <v>199</v>
      </c>
      <c r="AD167" s="128" t="s">
        <v>845</v>
      </c>
      <c r="AE167" s="128" t="s">
        <v>199</v>
      </c>
      <c r="AF167" s="128" t="s">
        <v>199</v>
      </c>
      <c r="AG167" s="128" t="s">
        <v>199</v>
      </c>
      <c r="AH167" s="128" t="s">
        <v>199</v>
      </c>
      <c r="AI167" s="128" t="s">
        <v>199</v>
      </c>
      <c r="AJ167" s="128" t="s">
        <v>199</v>
      </c>
      <c r="AK167" s="128" t="s">
        <v>199</v>
      </c>
      <c r="AL167" s="128" t="s">
        <v>675</v>
      </c>
    </row>
    <row r="168" spans="2:38" s="136" customFormat="1" ht="199.5" hidden="1" x14ac:dyDescent="0.2">
      <c r="B168" s="128" t="s">
        <v>455</v>
      </c>
      <c r="C168" s="129" t="s">
        <v>873</v>
      </c>
      <c r="D168" s="128" t="s">
        <v>874</v>
      </c>
      <c r="E168" s="128" t="s">
        <v>875</v>
      </c>
      <c r="F168" s="128" t="s">
        <v>876</v>
      </c>
      <c r="G168" s="128"/>
      <c r="H168" s="128" t="s">
        <v>765</v>
      </c>
      <c r="I168" s="128" t="s">
        <v>877</v>
      </c>
      <c r="J168" s="128" t="s">
        <v>878</v>
      </c>
      <c r="K168" s="128" t="s">
        <v>199</v>
      </c>
      <c r="L168" s="128" t="s">
        <v>199</v>
      </c>
      <c r="M168" s="159" t="s">
        <v>883</v>
      </c>
      <c r="N168" s="163" t="s">
        <v>884</v>
      </c>
      <c r="O168" s="159" t="s">
        <v>885</v>
      </c>
      <c r="P168" s="128" t="s">
        <v>673</v>
      </c>
      <c r="Q168" s="128" t="s">
        <v>674</v>
      </c>
      <c r="R168" s="128" t="s">
        <v>0</v>
      </c>
      <c r="S168" s="132">
        <v>45474</v>
      </c>
      <c r="T168" s="132">
        <v>45641</v>
      </c>
      <c r="U168" s="132" t="s">
        <v>519</v>
      </c>
      <c r="V168" s="140"/>
      <c r="W168" s="128"/>
      <c r="X168" s="158">
        <v>0.4</v>
      </c>
      <c r="Y168" s="128" t="s">
        <v>451</v>
      </c>
      <c r="Z168" s="128" t="s">
        <v>208</v>
      </c>
      <c r="AA168" s="128" t="s">
        <v>356</v>
      </c>
      <c r="AB168" s="83" t="s">
        <v>199</v>
      </c>
      <c r="AC168" s="83" t="s">
        <v>199</v>
      </c>
      <c r="AD168" s="128" t="s">
        <v>209</v>
      </c>
      <c r="AE168" s="128" t="s">
        <v>199</v>
      </c>
      <c r="AF168" s="128" t="s">
        <v>199</v>
      </c>
      <c r="AG168" s="128" t="s">
        <v>199</v>
      </c>
      <c r="AH168" s="128" t="s">
        <v>199</v>
      </c>
      <c r="AI168" s="128" t="s">
        <v>199</v>
      </c>
      <c r="AJ168" s="128" t="s">
        <v>199</v>
      </c>
      <c r="AK168" s="128" t="s">
        <v>199</v>
      </c>
      <c r="AL168" s="128" t="s">
        <v>675</v>
      </c>
    </row>
    <row r="169" spans="2:38" s="136" customFormat="1" ht="171" hidden="1" x14ac:dyDescent="0.2">
      <c r="B169" s="128" t="s">
        <v>455</v>
      </c>
      <c r="C169" s="129" t="s">
        <v>873</v>
      </c>
      <c r="D169" s="128" t="s">
        <v>874</v>
      </c>
      <c r="E169" s="128" t="s">
        <v>875</v>
      </c>
      <c r="F169" s="128" t="s">
        <v>876</v>
      </c>
      <c r="G169" s="128"/>
      <c r="H169" s="128" t="s">
        <v>765</v>
      </c>
      <c r="I169" s="128" t="s">
        <v>877</v>
      </c>
      <c r="J169" s="128" t="s">
        <v>878</v>
      </c>
      <c r="K169" s="128" t="s">
        <v>199</v>
      </c>
      <c r="L169" s="128" t="s">
        <v>199</v>
      </c>
      <c r="M169" s="159" t="s">
        <v>886</v>
      </c>
      <c r="N169" s="159" t="s">
        <v>887</v>
      </c>
      <c r="O169" s="131" t="s">
        <v>888</v>
      </c>
      <c r="P169" s="128" t="s">
        <v>673</v>
      </c>
      <c r="Q169" s="128" t="s">
        <v>674</v>
      </c>
      <c r="R169" s="128" t="s">
        <v>0</v>
      </c>
      <c r="S169" s="132">
        <v>45474</v>
      </c>
      <c r="T169" s="132">
        <v>45641</v>
      </c>
      <c r="U169" s="132" t="s">
        <v>519</v>
      </c>
      <c r="V169" s="140"/>
      <c r="W169" s="128"/>
      <c r="X169" s="158">
        <v>0.4</v>
      </c>
      <c r="Y169" s="128" t="s">
        <v>451</v>
      </c>
      <c r="Z169" s="128" t="s">
        <v>208</v>
      </c>
      <c r="AA169" s="128" t="s">
        <v>356</v>
      </c>
      <c r="AB169" s="83" t="s">
        <v>199</v>
      </c>
      <c r="AC169" s="83" t="s">
        <v>199</v>
      </c>
      <c r="AD169" s="128" t="s">
        <v>209</v>
      </c>
      <c r="AE169" s="128" t="s">
        <v>199</v>
      </c>
      <c r="AF169" s="128" t="s">
        <v>199</v>
      </c>
      <c r="AG169" s="128" t="s">
        <v>199</v>
      </c>
      <c r="AH169" s="128" t="s">
        <v>199</v>
      </c>
      <c r="AI169" s="128" t="s">
        <v>199</v>
      </c>
      <c r="AJ169" s="128" t="s">
        <v>199</v>
      </c>
      <c r="AK169" s="128" t="s">
        <v>199</v>
      </c>
      <c r="AL169" s="128" t="s">
        <v>675</v>
      </c>
    </row>
    <row r="170" spans="2:38" s="136" customFormat="1" ht="171" hidden="1" x14ac:dyDescent="0.2">
      <c r="B170" s="128" t="s">
        <v>455</v>
      </c>
      <c r="C170" s="129" t="s">
        <v>873</v>
      </c>
      <c r="D170" s="128" t="s">
        <v>874</v>
      </c>
      <c r="E170" s="128" t="s">
        <v>875</v>
      </c>
      <c r="F170" s="128" t="s">
        <v>876</v>
      </c>
      <c r="G170" s="128"/>
      <c r="H170" s="128" t="s">
        <v>561</v>
      </c>
      <c r="I170" s="128" t="s">
        <v>877</v>
      </c>
      <c r="J170" s="128" t="s">
        <v>878</v>
      </c>
      <c r="K170" s="128" t="s">
        <v>199</v>
      </c>
      <c r="L170" s="128" t="s">
        <v>199</v>
      </c>
      <c r="M170" s="159" t="s">
        <v>889</v>
      </c>
      <c r="N170" s="159" t="s">
        <v>890</v>
      </c>
      <c r="O170" s="131" t="s">
        <v>891</v>
      </c>
      <c r="P170" s="128" t="s">
        <v>673</v>
      </c>
      <c r="Q170" s="128" t="s">
        <v>674</v>
      </c>
      <c r="R170" s="128" t="s">
        <v>0</v>
      </c>
      <c r="S170" s="132">
        <v>45474</v>
      </c>
      <c r="T170" s="132">
        <v>45641</v>
      </c>
      <c r="U170" s="132" t="s">
        <v>519</v>
      </c>
      <c r="V170" s="140"/>
      <c r="W170" s="128"/>
      <c r="X170" s="128">
        <v>10</v>
      </c>
      <c r="Y170" s="128" t="s">
        <v>451</v>
      </c>
      <c r="Z170" s="128" t="s">
        <v>208</v>
      </c>
      <c r="AA170" s="128" t="s">
        <v>356</v>
      </c>
      <c r="AB170" s="83" t="s">
        <v>199</v>
      </c>
      <c r="AC170" s="83" t="s">
        <v>199</v>
      </c>
      <c r="AD170" s="128" t="s">
        <v>209</v>
      </c>
      <c r="AE170" s="128" t="s">
        <v>199</v>
      </c>
      <c r="AF170" s="128" t="s">
        <v>199</v>
      </c>
      <c r="AG170" s="128" t="s">
        <v>199</v>
      </c>
      <c r="AH170" s="128" t="s">
        <v>199</v>
      </c>
      <c r="AI170" s="128" t="s">
        <v>199</v>
      </c>
      <c r="AJ170" s="128" t="s">
        <v>199</v>
      </c>
      <c r="AK170" s="128" t="s">
        <v>199</v>
      </c>
      <c r="AL170" s="128" t="s">
        <v>675</v>
      </c>
    </row>
    <row r="171" spans="2:38" s="136" customFormat="1" ht="171" hidden="1" x14ac:dyDescent="0.2">
      <c r="B171" s="128" t="s">
        <v>455</v>
      </c>
      <c r="C171" s="129" t="s">
        <v>873</v>
      </c>
      <c r="D171" s="128" t="s">
        <v>874</v>
      </c>
      <c r="E171" s="128" t="s">
        <v>875</v>
      </c>
      <c r="F171" s="128" t="s">
        <v>876</v>
      </c>
      <c r="G171" s="128"/>
      <c r="H171" s="128" t="s">
        <v>765</v>
      </c>
      <c r="I171" s="128" t="s">
        <v>877</v>
      </c>
      <c r="J171" s="128" t="s">
        <v>878</v>
      </c>
      <c r="K171" s="128" t="s">
        <v>199</v>
      </c>
      <c r="L171" s="128" t="s">
        <v>199</v>
      </c>
      <c r="M171" s="128" t="s">
        <v>892</v>
      </c>
      <c r="N171" s="128" t="s">
        <v>893</v>
      </c>
      <c r="O171" s="131" t="s">
        <v>894</v>
      </c>
      <c r="P171" s="128" t="s">
        <v>895</v>
      </c>
      <c r="Q171" s="128"/>
      <c r="R171" s="128" t="s">
        <v>220</v>
      </c>
      <c r="S171" s="132">
        <v>45292</v>
      </c>
      <c r="T171" s="132">
        <v>45641</v>
      </c>
      <c r="U171" s="132" t="s">
        <v>519</v>
      </c>
      <c r="V171" s="128"/>
      <c r="W171" s="128"/>
      <c r="X171" s="128">
        <v>100</v>
      </c>
      <c r="Y171" s="128" t="s">
        <v>356</v>
      </c>
      <c r="Z171" s="128" t="s">
        <v>896</v>
      </c>
      <c r="AA171" s="128" t="s">
        <v>199</v>
      </c>
      <c r="AB171" s="128" t="s">
        <v>199</v>
      </c>
      <c r="AC171" s="128" t="s">
        <v>199</v>
      </c>
      <c r="AD171" s="128" t="s">
        <v>209</v>
      </c>
      <c r="AE171" s="128" t="s">
        <v>199</v>
      </c>
      <c r="AF171" s="128" t="s">
        <v>199</v>
      </c>
      <c r="AG171" s="128" t="s">
        <v>199</v>
      </c>
      <c r="AH171" s="128" t="s">
        <v>199</v>
      </c>
      <c r="AI171" s="128" t="s">
        <v>199</v>
      </c>
      <c r="AJ171" s="128" t="s">
        <v>199</v>
      </c>
      <c r="AK171" s="128" t="s">
        <v>199</v>
      </c>
      <c r="AL171" s="128" t="s">
        <v>235</v>
      </c>
    </row>
    <row r="172" spans="2:38" s="136" customFormat="1" ht="171" hidden="1" x14ac:dyDescent="0.2">
      <c r="B172" s="92" t="s">
        <v>455</v>
      </c>
      <c r="C172" s="129" t="s">
        <v>873</v>
      </c>
      <c r="D172" s="128" t="s">
        <v>874</v>
      </c>
      <c r="E172" s="128" t="s">
        <v>875</v>
      </c>
      <c r="F172" s="92" t="s">
        <v>876</v>
      </c>
      <c r="G172" s="92"/>
      <c r="H172" s="83" t="s">
        <v>765</v>
      </c>
      <c r="I172" s="128" t="s">
        <v>877</v>
      </c>
      <c r="J172" s="128" t="s">
        <v>878</v>
      </c>
      <c r="K172" s="128" t="s">
        <v>199</v>
      </c>
      <c r="L172" s="128" t="s">
        <v>199</v>
      </c>
      <c r="M172" s="92" t="s">
        <v>897</v>
      </c>
      <c r="N172" s="93" t="s">
        <v>898</v>
      </c>
      <c r="O172" s="92" t="s">
        <v>899</v>
      </c>
      <c r="P172" s="83" t="s">
        <v>900</v>
      </c>
      <c r="Q172" s="83" t="s">
        <v>901</v>
      </c>
      <c r="R172" s="83" t="s">
        <v>99</v>
      </c>
      <c r="S172" s="94">
        <v>45381</v>
      </c>
      <c r="T172" s="94">
        <v>45657</v>
      </c>
      <c r="U172" s="83" t="s">
        <v>902</v>
      </c>
      <c r="V172" s="156" t="s">
        <v>1612</v>
      </c>
      <c r="W172" s="156" t="s">
        <v>1612</v>
      </c>
      <c r="X172" s="97" t="s">
        <v>903</v>
      </c>
      <c r="Y172" s="83" t="s">
        <v>904</v>
      </c>
      <c r="Z172" s="83" t="s">
        <v>425</v>
      </c>
      <c r="AA172" s="83" t="s">
        <v>199</v>
      </c>
      <c r="AB172" s="83" t="s">
        <v>199</v>
      </c>
      <c r="AC172" s="83" t="s">
        <v>199</v>
      </c>
      <c r="AD172" s="83" t="s">
        <v>366</v>
      </c>
      <c r="AE172" s="128" t="s">
        <v>249</v>
      </c>
      <c r="AF172" s="128" t="s">
        <v>492</v>
      </c>
      <c r="AG172" s="128" t="s">
        <v>199</v>
      </c>
      <c r="AH172" s="128" t="s">
        <v>199</v>
      </c>
      <c r="AI172" s="128" t="s">
        <v>199</v>
      </c>
      <c r="AJ172" s="98" t="s">
        <v>410</v>
      </c>
      <c r="AK172" s="98" t="s">
        <v>411</v>
      </c>
      <c r="AL172" s="92" t="s">
        <v>502</v>
      </c>
    </row>
    <row r="173" spans="2:38" s="136" customFormat="1" ht="171" hidden="1" x14ac:dyDescent="0.2">
      <c r="B173" s="128" t="s">
        <v>455</v>
      </c>
      <c r="C173" s="129" t="s">
        <v>873</v>
      </c>
      <c r="D173" s="128" t="s">
        <v>874</v>
      </c>
      <c r="E173" s="128" t="s">
        <v>875</v>
      </c>
      <c r="F173" s="128" t="s">
        <v>876</v>
      </c>
      <c r="G173" s="128"/>
      <c r="H173" s="128" t="s">
        <v>765</v>
      </c>
      <c r="I173" s="128" t="s">
        <v>877</v>
      </c>
      <c r="J173" s="128" t="s">
        <v>878</v>
      </c>
      <c r="K173" s="128" t="s">
        <v>199</v>
      </c>
      <c r="L173" s="128" t="s">
        <v>199</v>
      </c>
      <c r="M173" s="128" t="s">
        <v>905</v>
      </c>
      <c r="N173" s="128" t="s">
        <v>905</v>
      </c>
      <c r="O173" s="128" t="s">
        <v>906</v>
      </c>
      <c r="P173" s="128" t="s">
        <v>218</v>
      </c>
      <c r="Q173" s="128" t="s">
        <v>907</v>
      </c>
      <c r="R173" s="128" t="s">
        <v>220</v>
      </c>
      <c r="S173" s="132">
        <v>45323</v>
      </c>
      <c r="T173" s="146">
        <v>45626</v>
      </c>
      <c r="U173" s="132" t="s">
        <v>199</v>
      </c>
      <c r="V173" s="140"/>
      <c r="W173" s="128"/>
      <c r="X173" s="128"/>
      <c r="Y173" s="128" t="s">
        <v>356</v>
      </c>
      <c r="Z173" s="128" t="s">
        <v>904</v>
      </c>
      <c r="AA173" s="128" t="s">
        <v>199</v>
      </c>
      <c r="AB173" s="128" t="s">
        <v>199</v>
      </c>
      <c r="AC173" s="128" t="s">
        <v>199</v>
      </c>
      <c r="AD173" s="128" t="s">
        <v>492</v>
      </c>
      <c r="AE173" s="128" t="s">
        <v>199</v>
      </c>
      <c r="AF173" s="128" t="s">
        <v>199</v>
      </c>
      <c r="AG173" s="128" t="s">
        <v>199</v>
      </c>
      <c r="AH173" s="128" t="s">
        <v>199</v>
      </c>
      <c r="AI173" s="128" t="s">
        <v>199</v>
      </c>
      <c r="AJ173" s="128" t="s">
        <v>410</v>
      </c>
      <c r="AK173" s="128" t="s">
        <v>411</v>
      </c>
      <c r="AL173" s="128" t="s">
        <v>235</v>
      </c>
    </row>
    <row r="174" spans="2:38" s="136" customFormat="1" ht="171" hidden="1" x14ac:dyDescent="0.2">
      <c r="B174" s="128" t="s">
        <v>455</v>
      </c>
      <c r="C174" s="129" t="s">
        <v>873</v>
      </c>
      <c r="D174" s="128" t="s">
        <v>874</v>
      </c>
      <c r="E174" s="128" t="s">
        <v>875</v>
      </c>
      <c r="F174" s="128" t="s">
        <v>876</v>
      </c>
      <c r="G174" s="128"/>
      <c r="H174" s="128" t="s">
        <v>765</v>
      </c>
      <c r="I174" s="128" t="s">
        <v>877</v>
      </c>
      <c r="J174" s="128" t="s">
        <v>878</v>
      </c>
      <c r="K174" s="128" t="s">
        <v>199</v>
      </c>
      <c r="L174" s="128" t="s">
        <v>199</v>
      </c>
      <c r="M174" s="128" t="s">
        <v>909</v>
      </c>
      <c r="N174" s="128" t="s">
        <v>909</v>
      </c>
      <c r="O174" s="128" t="s">
        <v>910</v>
      </c>
      <c r="P174" s="128" t="s">
        <v>911</v>
      </c>
      <c r="Q174" s="128" t="s">
        <v>912</v>
      </c>
      <c r="R174" s="128" t="s">
        <v>220</v>
      </c>
      <c r="S174" s="132">
        <v>45323</v>
      </c>
      <c r="T174" s="146">
        <v>45626</v>
      </c>
      <c r="U174" s="132" t="s">
        <v>519</v>
      </c>
      <c r="V174" s="140"/>
      <c r="W174" s="128"/>
      <c r="X174" s="128"/>
      <c r="Y174" s="128" t="s">
        <v>356</v>
      </c>
      <c r="Z174" s="128" t="s">
        <v>904</v>
      </c>
      <c r="AA174" s="128" t="s">
        <v>199</v>
      </c>
      <c r="AB174" s="128" t="s">
        <v>199</v>
      </c>
      <c r="AC174" s="128" t="s">
        <v>199</v>
      </c>
      <c r="AD174" s="128" t="s">
        <v>492</v>
      </c>
      <c r="AE174" s="128" t="s">
        <v>199</v>
      </c>
      <c r="AF174" s="128" t="s">
        <v>199</v>
      </c>
      <c r="AG174" s="128" t="s">
        <v>199</v>
      </c>
      <c r="AH174" s="128" t="s">
        <v>199</v>
      </c>
      <c r="AI174" s="128" t="s">
        <v>199</v>
      </c>
      <c r="AJ174" s="128" t="s">
        <v>410</v>
      </c>
      <c r="AK174" s="128" t="s">
        <v>411</v>
      </c>
      <c r="AL174" s="128" t="s">
        <v>235</v>
      </c>
    </row>
    <row r="175" spans="2:38" s="136" customFormat="1" ht="171" hidden="1" x14ac:dyDescent="0.2">
      <c r="B175" s="128" t="s">
        <v>455</v>
      </c>
      <c r="C175" s="129" t="s">
        <v>873</v>
      </c>
      <c r="D175" s="128" t="s">
        <v>874</v>
      </c>
      <c r="E175" s="128" t="s">
        <v>875</v>
      </c>
      <c r="F175" s="128" t="s">
        <v>876</v>
      </c>
      <c r="G175" s="128"/>
      <c r="H175" s="128" t="s">
        <v>765</v>
      </c>
      <c r="I175" s="128" t="s">
        <v>877</v>
      </c>
      <c r="J175" s="128" t="s">
        <v>878</v>
      </c>
      <c r="K175" s="128" t="s">
        <v>199</v>
      </c>
      <c r="L175" s="128" t="s">
        <v>199</v>
      </c>
      <c r="M175" s="128"/>
      <c r="N175" s="128"/>
      <c r="O175" s="128"/>
      <c r="P175" s="128"/>
      <c r="Q175" s="128"/>
      <c r="R175" s="128"/>
      <c r="S175" s="132"/>
      <c r="T175" s="146"/>
      <c r="U175" s="132"/>
      <c r="V175" s="140"/>
      <c r="W175" s="128"/>
      <c r="X175" s="128"/>
      <c r="Y175" s="128"/>
      <c r="Z175" s="128"/>
      <c r="AA175" s="128"/>
      <c r="AB175" s="128"/>
      <c r="AC175" s="128"/>
      <c r="AD175" s="128"/>
      <c r="AE175" s="128"/>
      <c r="AF175" s="128"/>
      <c r="AG175" s="128"/>
      <c r="AH175" s="128"/>
      <c r="AI175" s="128"/>
      <c r="AJ175" s="128"/>
      <c r="AK175" s="128"/>
      <c r="AL175" s="128"/>
    </row>
    <row r="176" spans="2:38" s="136" customFormat="1" ht="171" hidden="1" x14ac:dyDescent="0.2">
      <c r="B176" s="128" t="s">
        <v>455</v>
      </c>
      <c r="C176" s="129" t="s">
        <v>873</v>
      </c>
      <c r="D176" s="128" t="s">
        <v>874</v>
      </c>
      <c r="E176" s="128" t="s">
        <v>875</v>
      </c>
      <c r="F176" s="128" t="s">
        <v>876</v>
      </c>
      <c r="G176" s="128"/>
      <c r="H176" s="128" t="s">
        <v>765</v>
      </c>
      <c r="I176" s="128" t="s">
        <v>877</v>
      </c>
      <c r="J176" s="128" t="s">
        <v>878</v>
      </c>
      <c r="K176" s="128" t="s">
        <v>199</v>
      </c>
      <c r="L176" s="128" t="s">
        <v>199</v>
      </c>
      <c r="M176" s="128" t="s">
        <v>913</v>
      </c>
      <c r="N176" s="128" t="s">
        <v>914</v>
      </c>
      <c r="O176" s="131" t="s">
        <v>915</v>
      </c>
      <c r="P176" s="128" t="s">
        <v>273</v>
      </c>
      <c r="Q176" s="128" t="s">
        <v>916</v>
      </c>
      <c r="R176" s="131" t="s">
        <v>72</v>
      </c>
      <c r="S176" s="132">
        <v>45293</v>
      </c>
      <c r="T176" s="132">
        <v>45626</v>
      </c>
      <c r="U176" s="143" t="s">
        <v>261</v>
      </c>
      <c r="V176" s="133"/>
      <c r="W176" s="128"/>
      <c r="X176" s="134">
        <v>0.8</v>
      </c>
      <c r="Y176" s="128" t="s">
        <v>207</v>
      </c>
      <c r="Z176" s="128" t="s">
        <v>917</v>
      </c>
      <c r="AA176" s="128" t="s">
        <v>199</v>
      </c>
      <c r="AB176" s="128" t="s">
        <v>199</v>
      </c>
      <c r="AC176" s="128" t="s">
        <v>199</v>
      </c>
      <c r="AD176" s="148" t="s">
        <v>366</v>
      </c>
      <c r="AE176" s="128" t="s">
        <v>199</v>
      </c>
      <c r="AF176" s="128" t="s">
        <v>199</v>
      </c>
      <c r="AG176" s="128" t="s">
        <v>199</v>
      </c>
      <c r="AH176" s="128" t="s">
        <v>199</v>
      </c>
      <c r="AI176" s="128" t="s">
        <v>199</v>
      </c>
      <c r="AJ176" s="128" t="s">
        <v>410</v>
      </c>
      <c r="AK176" s="128" t="s">
        <v>411</v>
      </c>
      <c r="AL176" s="131" t="s">
        <v>262</v>
      </c>
    </row>
    <row r="177" spans="2:38" s="136" customFormat="1" ht="171" hidden="1" x14ac:dyDescent="0.2">
      <c r="B177" s="128" t="s">
        <v>455</v>
      </c>
      <c r="C177" s="129" t="s">
        <v>873</v>
      </c>
      <c r="D177" s="128" t="s">
        <v>874</v>
      </c>
      <c r="E177" s="128" t="s">
        <v>875</v>
      </c>
      <c r="F177" s="128" t="s">
        <v>876</v>
      </c>
      <c r="G177" s="128"/>
      <c r="H177" s="128" t="s">
        <v>765</v>
      </c>
      <c r="I177" s="128" t="s">
        <v>877</v>
      </c>
      <c r="J177" s="128" t="s">
        <v>878</v>
      </c>
      <c r="K177" s="128" t="s">
        <v>199</v>
      </c>
      <c r="L177" s="128" t="s">
        <v>199</v>
      </c>
      <c r="M177" s="128" t="s">
        <v>918</v>
      </c>
      <c r="N177" s="128" t="s">
        <v>919</v>
      </c>
      <c r="O177" s="131" t="s">
        <v>920</v>
      </c>
      <c r="P177" s="128" t="s">
        <v>231</v>
      </c>
      <c r="Q177" s="128" t="s">
        <v>232</v>
      </c>
      <c r="R177" s="131" t="s">
        <v>220</v>
      </c>
      <c r="S177" s="132">
        <v>45627</v>
      </c>
      <c r="T177" s="132">
        <v>45641</v>
      </c>
      <c r="U177" s="131" t="s">
        <v>72</v>
      </c>
      <c r="V177" s="133"/>
      <c r="W177" s="128"/>
      <c r="X177" s="134"/>
      <c r="Y177" s="128" t="s">
        <v>208</v>
      </c>
      <c r="Z177" s="128" t="s">
        <v>233</v>
      </c>
      <c r="AA177" s="128" t="s">
        <v>234</v>
      </c>
      <c r="AB177" s="128" t="s">
        <v>917</v>
      </c>
      <c r="AC177" s="128" t="s">
        <v>199</v>
      </c>
      <c r="AD177" s="148" t="s">
        <v>366</v>
      </c>
      <c r="AE177" s="128" t="s">
        <v>199</v>
      </c>
      <c r="AF177" s="128" t="s">
        <v>199</v>
      </c>
      <c r="AG177" s="128" t="s">
        <v>199</v>
      </c>
      <c r="AH177" s="128" t="s">
        <v>199</v>
      </c>
      <c r="AI177" s="128" t="s">
        <v>199</v>
      </c>
      <c r="AJ177" s="128" t="s">
        <v>410</v>
      </c>
      <c r="AK177" s="128" t="s">
        <v>411</v>
      </c>
      <c r="AL177" s="131" t="s">
        <v>235</v>
      </c>
    </row>
    <row r="178" spans="2:38" s="136" customFormat="1" ht="171" hidden="1" x14ac:dyDescent="0.2">
      <c r="B178" s="128" t="s">
        <v>455</v>
      </c>
      <c r="C178" s="129" t="s">
        <v>873</v>
      </c>
      <c r="D178" s="128" t="s">
        <v>874</v>
      </c>
      <c r="E178" s="128" t="s">
        <v>875</v>
      </c>
      <c r="F178" s="128" t="s">
        <v>876</v>
      </c>
      <c r="G178" s="128"/>
      <c r="H178" s="128" t="s">
        <v>765</v>
      </c>
      <c r="I178" s="128" t="s">
        <v>877</v>
      </c>
      <c r="J178" s="128" t="s">
        <v>878</v>
      </c>
      <c r="K178" s="128" t="s">
        <v>199</v>
      </c>
      <c r="L178" s="128" t="s">
        <v>199</v>
      </c>
      <c r="M178" s="128" t="s">
        <v>921</v>
      </c>
      <c r="N178" s="128" t="s">
        <v>922</v>
      </c>
      <c r="O178" s="131" t="s">
        <v>268</v>
      </c>
      <c r="P178" s="128" t="s">
        <v>273</v>
      </c>
      <c r="Q178" s="128" t="s">
        <v>916</v>
      </c>
      <c r="R178" s="131" t="s">
        <v>72</v>
      </c>
      <c r="S178" s="132">
        <v>45293</v>
      </c>
      <c r="T178" s="132">
        <v>45626</v>
      </c>
      <c r="U178" s="143" t="s">
        <v>72</v>
      </c>
      <c r="V178" s="133"/>
      <c r="W178" s="128"/>
      <c r="X178" s="134">
        <v>0.2</v>
      </c>
      <c r="Y178" s="128" t="s">
        <v>207</v>
      </c>
      <c r="Z178" s="128" t="s">
        <v>917</v>
      </c>
      <c r="AA178" s="128" t="s">
        <v>199</v>
      </c>
      <c r="AB178" s="128" t="s">
        <v>199</v>
      </c>
      <c r="AC178" s="128" t="s">
        <v>199</v>
      </c>
      <c r="AD178" s="148" t="s">
        <v>366</v>
      </c>
      <c r="AE178" s="128" t="s">
        <v>199</v>
      </c>
      <c r="AF178" s="128" t="s">
        <v>199</v>
      </c>
      <c r="AG178" s="128" t="s">
        <v>199</v>
      </c>
      <c r="AH178" s="128" t="s">
        <v>199</v>
      </c>
      <c r="AI178" s="128" t="s">
        <v>199</v>
      </c>
      <c r="AJ178" s="128" t="s">
        <v>410</v>
      </c>
      <c r="AK178" s="128" t="s">
        <v>411</v>
      </c>
      <c r="AL178" s="131" t="s">
        <v>262</v>
      </c>
    </row>
    <row r="179" spans="2:38" s="136" customFormat="1" ht="171" hidden="1" x14ac:dyDescent="0.2">
      <c r="B179" s="128" t="s">
        <v>455</v>
      </c>
      <c r="C179" s="129" t="s">
        <v>873</v>
      </c>
      <c r="D179" s="128" t="s">
        <v>874</v>
      </c>
      <c r="E179" s="128" t="s">
        <v>875</v>
      </c>
      <c r="F179" s="128" t="s">
        <v>876</v>
      </c>
      <c r="G179" s="128"/>
      <c r="H179" s="128" t="s">
        <v>765</v>
      </c>
      <c r="I179" s="128" t="s">
        <v>877</v>
      </c>
      <c r="J179" s="128" t="s">
        <v>878</v>
      </c>
      <c r="K179" s="128" t="s">
        <v>199</v>
      </c>
      <c r="L179" s="128" t="s">
        <v>199</v>
      </c>
      <c r="M179" s="128" t="s">
        <v>924</v>
      </c>
      <c r="N179" s="128" t="s">
        <v>925</v>
      </c>
      <c r="O179" s="131" t="s">
        <v>926</v>
      </c>
      <c r="P179" s="128" t="s">
        <v>273</v>
      </c>
      <c r="Q179" s="128" t="s">
        <v>927</v>
      </c>
      <c r="R179" s="131" t="s">
        <v>72</v>
      </c>
      <c r="S179" s="132">
        <v>45383</v>
      </c>
      <c r="T179" s="132">
        <v>45641</v>
      </c>
      <c r="U179" s="143" t="s">
        <v>261</v>
      </c>
      <c r="V179" s="133"/>
      <c r="W179" s="128"/>
      <c r="X179" s="134">
        <v>0.8</v>
      </c>
      <c r="Y179" s="128" t="s">
        <v>207</v>
      </c>
      <c r="Z179" s="128" t="s">
        <v>917</v>
      </c>
      <c r="AA179" s="128" t="s">
        <v>199</v>
      </c>
      <c r="AB179" s="128" t="s">
        <v>199</v>
      </c>
      <c r="AC179" s="128" t="s">
        <v>199</v>
      </c>
      <c r="AD179" s="148" t="s">
        <v>366</v>
      </c>
      <c r="AE179" s="128" t="s">
        <v>199</v>
      </c>
      <c r="AF179" s="128" t="s">
        <v>199</v>
      </c>
      <c r="AG179" s="128" t="s">
        <v>199</v>
      </c>
      <c r="AH179" s="128" t="s">
        <v>199</v>
      </c>
      <c r="AI179" s="128" t="s">
        <v>199</v>
      </c>
      <c r="AJ179" s="128" t="s">
        <v>410</v>
      </c>
      <c r="AK179" s="128" t="s">
        <v>411</v>
      </c>
      <c r="AL179" s="131" t="s">
        <v>262</v>
      </c>
    </row>
    <row r="180" spans="2:38" s="136" customFormat="1" ht="171" hidden="1" x14ac:dyDescent="0.2">
      <c r="B180" s="128" t="s">
        <v>455</v>
      </c>
      <c r="C180" s="129" t="s">
        <v>873</v>
      </c>
      <c r="D180" s="128" t="s">
        <v>874</v>
      </c>
      <c r="E180" s="128" t="s">
        <v>875</v>
      </c>
      <c r="F180" s="128" t="s">
        <v>876</v>
      </c>
      <c r="G180" s="128"/>
      <c r="H180" s="128" t="s">
        <v>765</v>
      </c>
      <c r="I180" s="128" t="s">
        <v>877</v>
      </c>
      <c r="J180" s="128" t="s">
        <v>878</v>
      </c>
      <c r="K180" s="128" t="s">
        <v>199</v>
      </c>
      <c r="L180" s="128" t="s">
        <v>199</v>
      </c>
      <c r="M180" s="128" t="s">
        <v>928</v>
      </c>
      <c r="N180" s="128" t="s">
        <v>929</v>
      </c>
      <c r="O180" s="131" t="s">
        <v>930</v>
      </c>
      <c r="P180" s="128" t="s">
        <v>231</v>
      </c>
      <c r="Q180" s="128" t="s">
        <v>232</v>
      </c>
      <c r="R180" s="131" t="s">
        <v>220</v>
      </c>
      <c r="S180" s="132">
        <v>45627</v>
      </c>
      <c r="T180" s="132">
        <v>45641</v>
      </c>
      <c r="U180" s="131" t="s">
        <v>72</v>
      </c>
      <c r="V180" s="133"/>
      <c r="W180" s="128"/>
      <c r="X180" s="134"/>
      <c r="Y180" s="128" t="s">
        <v>208</v>
      </c>
      <c r="Z180" s="128" t="s">
        <v>233</v>
      </c>
      <c r="AA180" s="128" t="s">
        <v>234</v>
      </c>
      <c r="AB180" s="128" t="s">
        <v>917</v>
      </c>
      <c r="AC180" s="128" t="s">
        <v>199</v>
      </c>
      <c r="AD180" s="148" t="s">
        <v>366</v>
      </c>
      <c r="AE180" s="128" t="s">
        <v>199</v>
      </c>
      <c r="AF180" s="128" t="s">
        <v>199</v>
      </c>
      <c r="AG180" s="128" t="s">
        <v>199</v>
      </c>
      <c r="AH180" s="128" t="s">
        <v>199</v>
      </c>
      <c r="AI180" s="128" t="s">
        <v>199</v>
      </c>
      <c r="AJ180" s="128" t="s">
        <v>410</v>
      </c>
      <c r="AK180" s="128" t="s">
        <v>411</v>
      </c>
      <c r="AL180" s="131" t="s">
        <v>235</v>
      </c>
    </row>
    <row r="181" spans="2:38" s="136" customFormat="1" ht="171" hidden="1" x14ac:dyDescent="0.2">
      <c r="B181" s="128" t="s">
        <v>455</v>
      </c>
      <c r="C181" s="129" t="s">
        <v>873</v>
      </c>
      <c r="D181" s="128" t="s">
        <v>874</v>
      </c>
      <c r="E181" s="128" t="s">
        <v>875</v>
      </c>
      <c r="F181" s="128" t="s">
        <v>876</v>
      </c>
      <c r="G181" s="128"/>
      <c r="H181" s="128" t="s">
        <v>765</v>
      </c>
      <c r="I181" s="128" t="s">
        <v>877</v>
      </c>
      <c r="J181" s="128" t="s">
        <v>878</v>
      </c>
      <c r="K181" s="128" t="s">
        <v>199</v>
      </c>
      <c r="L181" s="128" t="s">
        <v>199</v>
      </c>
      <c r="M181" s="128" t="s">
        <v>931</v>
      </c>
      <c r="N181" s="128" t="s">
        <v>932</v>
      </c>
      <c r="O181" s="131" t="s">
        <v>268</v>
      </c>
      <c r="P181" s="128" t="s">
        <v>273</v>
      </c>
      <c r="Q181" s="128" t="s">
        <v>927</v>
      </c>
      <c r="R181" s="131" t="s">
        <v>72</v>
      </c>
      <c r="S181" s="132">
        <v>45383</v>
      </c>
      <c r="T181" s="132">
        <v>45657</v>
      </c>
      <c r="U181" s="143" t="s">
        <v>72</v>
      </c>
      <c r="V181" s="133"/>
      <c r="W181" s="128"/>
      <c r="X181" s="134">
        <v>0.2</v>
      </c>
      <c r="Y181" s="128" t="s">
        <v>207</v>
      </c>
      <c r="Z181" s="128" t="s">
        <v>917</v>
      </c>
      <c r="AA181" s="128" t="s">
        <v>199</v>
      </c>
      <c r="AB181" s="128"/>
      <c r="AC181" s="128"/>
      <c r="AD181" s="148" t="s">
        <v>366</v>
      </c>
      <c r="AE181" s="128" t="s">
        <v>199</v>
      </c>
      <c r="AF181" s="128" t="s">
        <v>199</v>
      </c>
      <c r="AG181" s="128" t="s">
        <v>199</v>
      </c>
      <c r="AH181" s="128" t="s">
        <v>199</v>
      </c>
      <c r="AI181" s="128" t="s">
        <v>199</v>
      </c>
      <c r="AJ181" s="128" t="s">
        <v>410</v>
      </c>
      <c r="AK181" s="128" t="s">
        <v>411</v>
      </c>
      <c r="AL181" s="131" t="s">
        <v>262</v>
      </c>
    </row>
    <row r="182" spans="2:38" s="136" customFormat="1" ht="171" hidden="1" x14ac:dyDescent="0.2">
      <c r="B182" s="128" t="s">
        <v>455</v>
      </c>
      <c r="C182" s="129" t="s">
        <v>873</v>
      </c>
      <c r="D182" s="128" t="s">
        <v>874</v>
      </c>
      <c r="E182" s="128" t="s">
        <v>875</v>
      </c>
      <c r="F182" s="128" t="s">
        <v>978</v>
      </c>
      <c r="G182" s="128"/>
      <c r="H182" s="128" t="s">
        <v>765</v>
      </c>
      <c r="I182" s="128" t="s">
        <v>877</v>
      </c>
      <c r="J182" s="128" t="s">
        <v>878</v>
      </c>
      <c r="K182" s="128" t="s">
        <v>199</v>
      </c>
      <c r="L182" s="128" t="s">
        <v>199</v>
      </c>
      <c r="M182" s="128" t="s">
        <v>979</v>
      </c>
      <c r="N182" s="128" t="s">
        <v>980</v>
      </c>
      <c r="O182" s="131" t="s">
        <v>981</v>
      </c>
      <c r="P182" s="128" t="s">
        <v>895</v>
      </c>
      <c r="Q182" s="128"/>
      <c r="R182" s="128" t="s">
        <v>982</v>
      </c>
      <c r="S182" s="132">
        <v>45566</v>
      </c>
      <c r="T182" s="132">
        <v>45641</v>
      </c>
      <c r="U182" s="132" t="s">
        <v>519</v>
      </c>
      <c r="V182" s="133"/>
      <c r="W182" s="128"/>
      <c r="X182" s="128">
        <v>100</v>
      </c>
      <c r="Y182" s="128" t="s">
        <v>356</v>
      </c>
      <c r="Z182" s="128" t="s">
        <v>199</v>
      </c>
      <c r="AA182" s="128" t="s">
        <v>199</v>
      </c>
      <c r="AB182" s="128" t="s">
        <v>199</v>
      </c>
      <c r="AC182" s="128" t="s">
        <v>199</v>
      </c>
      <c r="AD182" s="128" t="s">
        <v>358</v>
      </c>
      <c r="AE182" s="128" t="s">
        <v>419</v>
      </c>
      <c r="AF182" s="128" t="s">
        <v>199</v>
      </c>
      <c r="AG182" s="128" t="s">
        <v>199</v>
      </c>
      <c r="AH182" s="128" t="s">
        <v>199</v>
      </c>
      <c r="AI182" s="128" t="s">
        <v>199</v>
      </c>
      <c r="AJ182" s="128" t="s">
        <v>199</v>
      </c>
      <c r="AK182" s="128" t="s">
        <v>199</v>
      </c>
      <c r="AL182" s="128" t="s">
        <v>983</v>
      </c>
    </row>
    <row r="183" spans="2:38" s="136" customFormat="1" ht="171" hidden="1" x14ac:dyDescent="0.2">
      <c r="B183" s="128" t="s">
        <v>455</v>
      </c>
      <c r="C183" s="129" t="s">
        <v>873</v>
      </c>
      <c r="D183" s="128" t="s">
        <v>874</v>
      </c>
      <c r="E183" s="128" t="s">
        <v>875</v>
      </c>
      <c r="F183" s="128" t="s">
        <v>978</v>
      </c>
      <c r="G183" s="128"/>
      <c r="H183" s="128" t="s">
        <v>765</v>
      </c>
      <c r="I183" s="128" t="s">
        <v>877</v>
      </c>
      <c r="J183" s="128" t="s">
        <v>878</v>
      </c>
      <c r="K183" s="128" t="s">
        <v>199</v>
      </c>
      <c r="L183" s="128" t="s">
        <v>199</v>
      </c>
      <c r="M183" s="128" t="s">
        <v>984</v>
      </c>
      <c r="N183" s="128" t="s">
        <v>985</v>
      </c>
      <c r="O183" s="131" t="s">
        <v>986</v>
      </c>
      <c r="P183" s="128" t="s">
        <v>679</v>
      </c>
      <c r="Q183" s="128" t="s">
        <v>684</v>
      </c>
      <c r="R183" s="128" t="s">
        <v>99</v>
      </c>
      <c r="S183" s="132">
        <v>45292</v>
      </c>
      <c r="T183" s="132">
        <v>45641</v>
      </c>
      <c r="U183" s="132" t="s">
        <v>199</v>
      </c>
      <c r="V183" s="140"/>
      <c r="W183" s="128"/>
      <c r="X183" s="128">
        <v>100</v>
      </c>
      <c r="Y183" s="128" t="s">
        <v>356</v>
      </c>
      <c r="Z183" s="128" t="s">
        <v>199</v>
      </c>
      <c r="AA183" s="128" t="s">
        <v>199</v>
      </c>
      <c r="AB183" s="128" t="s">
        <v>199</v>
      </c>
      <c r="AC183" s="128" t="s">
        <v>199</v>
      </c>
      <c r="AD183" s="128" t="s">
        <v>358</v>
      </c>
      <c r="AE183" s="128" t="s">
        <v>419</v>
      </c>
      <c r="AF183" s="128" t="s">
        <v>199</v>
      </c>
      <c r="AG183" s="128" t="s">
        <v>199</v>
      </c>
      <c r="AH183" s="128" t="s">
        <v>199</v>
      </c>
      <c r="AI183" s="128" t="s">
        <v>199</v>
      </c>
      <c r="AJ183" s="128" t="s">
        <v>199</v>
      </c>
      <c r="AK183" s="128" t="s">
        <v>199</v>
      </c>
      <c r="AL183" s="128" t="s">
        <v>983</v>
      </c>
    </row>
    <row r="184" spans="2:38" s="136" customFormat="1" ht="171" hidden="1" x14ac:dyDescent="0.2">
      <c r="B184" s="128" t="s">
        <v>455</v>
      </c>
      <c r="C184" s="129" t="s">
        <v>873</v>
      </c>
      <c r="D184" s="128" t="s">
        <v>874</v>
      </c>
      <c r="E184" s="128" t="s">
        <v>875</v>
      </c>
      <c r="F184" s="128" t="s">
        <v>987</v>
      </c>
      <c r="G184" s="128"/>
      <c r="H184" s="128" t="s">
        <v>765</v>
      </c>
      <c r="I184" s="128" t="s">
        <v>877</v>
      </c>
      <c r="J184" s="128" t="s">
        <v>878</v>
      </c>
      <c r="K184" s="128" t="s">
        <v>199</v>
      </c>
      <c r="L184" s="128" t="s">
        <v>199</v>
      </c>
      <c r="M184" s="128" t="s">
        <v>988</v>
      </c>
      <c r="N184" s="128" t="s">
        <v>989</v>
      </c>
      <c r="O184" s="131" t="s">
        <v>990</v>
      </c>
      <c r="P184" s="128" t="s">
        <v>895</v>
      </c>
      <c r="Q184" s="128"/>
      <c r="R184" s="128" t="s">
        <v>220</v>
      </c>
      <c r="S184" s="132">
        <v>45566</v>
      </c>
      <c r="T184" s="132">
        <v>45641</v>
      </c>
      <c r="U184" s="132" t="s">
        <v>50</v>
      </c>
      <c r="V184" s="128">
        <v>100</v>
      </c>
      <c r="W184" s="128" t="s">
        <v>356</v>
      </c>
      <c r="X184" s="128">
        <v>50</v>
      </c>
      <c r="Y184" s="128" t="s">
        <v>356</v>
      </c>
      <c r="Z184" s="128" t="s">
        <v>199</v>
      </c>
      <c r="AA184" s="128" t="s">
        <v>199</v>
      </c>
      <c r="AB184" s="128" t="s">
        <v>199</v>
      </c>
      <c r="AC184" s="128" t="s">
        <v>199</v>
      </c>
      <c r="AD184" s="128" t="s">
        <v>209</v>
      </c>
      <c r="AE184" s="128" t="s">
        <v>199</v>
      </c>
      <c r="AF184" s="128" t="s">
        <v>199</v>
      </c>
      <c r="AG184" s="128" t="s">
        <v>199</v>
      </c>
      <c r="AH184" s="128" t="s">
        <v>199</v>
      </c>
      <c r="AI184" s="128" t="s">
        <v>199</v>
      </c>
      <c r="AJ184" s="128" t="s">
        <v>199</v>
      </c>
      <c r="AK184" s="128" t="s">
        <v>199</v>
      </c>
      <c r="AL184" s="128" t="s">
        <v>235</v>
      </c>
    </row>
    <row r="185" spans="2:38" s="136" customFormat="1" ht="171" hidden="1" x14ac:dyDescent="0.2">
      <c r="B185" s="128" t="s">
        <v>455</v>
      </c>
      <c r="C185" s="129" t="s">
        <v>873</v>
      </c>
      <c r="D185" s="128" t="s">
        <v>874</v>
      </c>
      <c r="E185" s="128" t="s">
        <v>875</v>
      </c>
      <c r="F185" s="128" t="s">
        <v>987</v>
      </c>
      <c r="G185" s="128"/>
      <c r="H185" s="128" t="s">
        <v>765</v>
      </c>
      <c r="I185" s="128" t="s">
        <v>877</v>
      </c>
      <c r="J185" s="128" t="s">
        <v>878</v>
      </c>
      <c r="K185" s="128" t="s">
        <v>199</v>
      </c>
      <c r="L185" s="128" t="s">
        <v>199</v>
      </c>
      <c r="M185" s="128" t="s">
        <v>992</v>
      </c>
      <c r="N185" s="128" t="s">
        <v>993</v>
      </c>
      <c r="O185" s="131" t="s">
        <v>994</v>
      </c>
      <c r="P185" s="128" t="s">
        <v>895</v>
      </c>
      <c r="Q185" s="128"/>
      <c r="R185" s="128" t="s">
        <v>220</v>
      </c>
      <c r="S185" s="132">
        <v>45597</v>
      </c>
      <c r="T185" s="132">
        <v>45641</v>
      </c>
      <c r="U185" s="132" t="s">
        <v>50</v>
      </c>
      <c r="V185" s="133"/>
      <c r="W185" s="128"/>
      <c r="X185" s="128">
        <v>50</v>
      </c>
      <c r="Y185" s="128" t="s">
        <v>356</v>
      </c>
      <c r="Z185" s="128" t="s">
        <v>376</v>
      </c>
      <c r="AA185" s="128" t="s">
        <v>199</v>
      </c>
      <c r="AB185" s="128" t="s">
        <v>199</v>
      </c>
      <c r="AC185" s="128" t="s">
        <v>199</v>
      </c>
      <c r="AD185" s="128" t="s">
        <v>209</v>
      </c>
      <c r="AE185" s="128" t="s">
        <v>199</v>
      </c>
      <c r="AF185" s="128" t="s">
        <v>199</v>
      </c>
      <c r="AG185" s="128" t="s">
        <v>199</v>
      </c>
      <c r="AH185" s="128" t="s">
        <v>199</v>
      </c>
      <c r="AI185" s="128" t="s">
        <v>199</v>
      </c>
      <c r="AJ185" s="128" t="s">
        <v>199</v>
      </c>
      <c r="AK185" s="128" t="s">
        <v>199</v>
      </c>
      <c r="AL185" s="128" t="s">
        <v>235</v>
      </c>
    </row>
    <row r="186" spans="2:38" s="136" customFormat="1" ht="171" hidden="1" x14ac:dyDescent="0.2">
      <c r="B186" s="128" t="s">
        <v>455</v>
      </c>
      <c r="C186" s="129" t="s">
        <v>873</v>
      </c>
      <c r="D186" s="128" t="s">
        <v>874</v>
      </c>
      <c r="E186" s="128" t="s">
        <v>875</v>
      </c>
      <c r="F186" s="128" t="s">
        <v>995</v>
      </c>
      <c r="G186" s="128"/>
      <c r="H186" s="128" t="s">
        <v>765</v>
      </c>
      <c r="I186" s="128" t="s">
        <v>877</v>
      </c>
      <c r="J186" s="128" t="s">
        <v>878</v>
      </c>
      <c r="K186" s="128" t="s">
        <v>199</v>
      </c>
      <c r="L186" s="128" t="s">
        <v>199</v>
      </c>
      <c r="M186" s="128" t="s">
        <v>996</v>
      </c>
      <c r="N186" s="128" t="s">
        <v>997</v>
      </c>
      <c r="O186" s="131" t="s">
        <v>998</v>
      </c>
      <c r="P186" s="128" t="s">
        <v>895</v>
      </c>
      <c r="Q186" s="128"/>
      <c r="R186" s="128" t="s">
        <v>220</v>
      </c>
      <c r="S186" s="132">
        <v>45292</v>
      </c>
      <c r="T186" s="132">
        <v>45641</v>
      </c>
      <c r="U186" s="132" t="s">
        <v>519</v>
      </c>
      <c r="V186" s="133"/>
      <c r="W186" s="128"/>
      <c r="X186" s="128">
        <v>100</v>
      </c>
      <c r="Y186" s="128" t="s">
        <v>356</v>
      </c>
      <c r="Z186" s="128" t="s">
        <v>357</v>
      </c>
      <c r="AA186" s="128" t="s">
        <v>199</v>
      </c>
      <c r="AB186" s="128" t="s">
        <v>199</v>
      </c>
      <c r="AC186" s="128" t="s">
        <v>199</v>
      </c>
      <c r="AD186" s="128" t="s">
        <v>359</v>
      </c>
      <c r="AE186" s="128" t="s">
        <v>199</v>
      </c>
      <c r="AF186" s="128" t="s">
        <v>199</v>
      </c>
      <c r="AG186" s="128" t="s">
        <v>199</v>
      </c>
      <c r="AH186" s="128" t="s">
        <v>199</v>
      </c>
      <c r="AI186" s="128" t="s">
        <v>199</v>
      </c>
      <c r="AJ186" s="128" t="s">
        <v>199</v>
      </c>
      <c r="AK186" s="128" t="s">
        <v>199</v>
      </c>
      <c r="AL186" s="128" t="s">
        <v>235</v>
      </c>
    </row>
    <row r="187" spans="2:38" s="136" customFormat="1" ht="228" hidden="1" x14ac:dyDescent="0.2">
      <c r="B187" s="128" t="s">
        <v>455</v>
      </c>
      <c r="C187" s="129" t="s">
        <v>873</v>
      </c>
      <c r="D187" s="128" t="s">
        <v>874</v>
      </c>
      <c r="E187" s="128" t="s">
        <v>875</v>
      </c>
      <c r="F187" s="128" t="s">
        <v>999</v>
      </c>
      <c r="G187" s="128"/>
      <c r="H187" s="128" t="s">
        <v>765</v>
      </c>
      <c r="I187" s="128" t="s">
        <v>877</v>
      </c>
      <c r="J187" s="128" t="s">
        <v>878</v>
      </c>
      <c r="K187" s="128" t="s">
        <v>199</v>
      </c>
      <c r="L187" s="128" t="s">
        <v>199</v>
      </c>
      <c r="M187" s="128" t="s">
        <v>1000</v>
      </c>
      <c r="N187" s="128" t="s">
        <v>1001</v>
      </c>
      <c r="O187" s="131" t="s">
        <v>1002</v>
      </c>
      <c r="P187" s="128" t="s">
        <v>715</v>
      </c>
      <c r="Q187" s="128" t="s">
        <v>1003</v>
      </c>
      <c r="R187" s="128" t="s">
        <v>99</v>
      </c>
      <c r="S187" s="132">
        <v>45323</v>
      </c>
      <c r="T187" s="132">
        <v>45473</v>
      </c>
      <c r="U187" s="132" t="s">
        <v>519</v>
      </c>
      <c r="V187" s="140"/>
      <c r="W187" s="128"/>
      <c r="X187" s="128">
        <v>33</v>
      </c>
      <c r="Y187" s="128" t="s">
        <v>356</v>
      </c>
      <c r="Z187" s="128" t="s">
        <v>199</v>
      </c>
      <c r="AA187" s="128" t="s">
        <v>199</v>
      </c>
      <c r="AB187" s="128" t="s">
        <v>199</v>
      </c>
      <c r="AC187" s="128" t="s">
        <v>199</v>
      </c>
      <c r="AD187" s="128" t="s">
        <v>358</v>
      </c>
      <c r="AE187" s="128" t="s">
        <v>199</v>
      </c>
      <c r="AF187" s="128" t="s">
        <v>199</v>
      </c>
      <c r="AG187" s="128" t="s">
        <v>199</v>
      </c>
      <c r="AH187" s="128" t="s">
        <v>199</v>
      </c>
      <c r="AI187" s="128" t="s">
        <v>199</v>
      </c>
      <c r="AJ187" s="128" t="s">
        <v>199</v>
      </c>
      <c r="AK187" s="128" t="s">
        <v>199</v>
      </c>
      <c r="AL187" s="128" t="s">
        <v>983</v>
      </c>
    </row>
    <row r="188" spans="2:38" s="136" customFormat="1" ht="171" hidden="1" x14ac:dyDescent="0.2">
      <c r="B188" s="128" t="s">
        <v>455</v>
      </c>
      <c r="C188" s="129" t="s">
        <v>873</v>
      </c>
      <c r="D188" s="128" t="s">
        <v>874</v>
      </c>
      <c r="E188" s="128" t="s">
        <v>875</v>
      </c>
      <c r="F188" s="128" t="s">
        <v>999</v>
      </c>
      <c r="G188" s="128"/>
      <c r="H188" s="128" t="s">
        <v>765</v>
      </c>
      <c r="I188" s="128" t="s">
        <v>877</v>
      </c>
      <c r="J188" s="128" t="s">
        <v>878</v>
      </c>
      <c r="K188" s="128" t="s">
        <v>199</v>
      </c>
      <c r="L188" s="128" t="s">
        <v>199</v>
      </c>
      <c r="M188" s="128" t="s">
        <v>1004</v>
      </c>
      <c r="N188" s="128" t="s">
        <v>1005</v>
      </c>
      <c r="O188" s="131" t="s">
        <v>1006</v>
      </c>
      <c r="P188" s="128" t="s">
        <v>715</v>
      </c>
      <c r="Q188" s="128" t="s">
        <v>1007</v>
      </c>
      <c r="R188" s="128" t="s">
        <v>99</v>
      </c>
      <c r="S188" s="132">
        <v>45323</v>
      </c>
      <c r="T188" s="132">
        <v>45442</v>
      </c>
      <c r="U188" s="132" t="s">
        <v>519</v>
      </c>
      <c r="V188" s="140"/>
      <c r="W188" s="128"/>
      <c r="X188" s="128">
        <v>33</v>
      </c>
      <c r="Y188" s="128" t="s">
        <v>425</v>
      </c>
      <c r="Z188" s="128" t="s">
        <v>199</v>
      </c>
      <c r="AA188" s="128" t="s">
        <v>199</v>
      </c>
      <c r="AB188" s="128" t="s">
        <v>199</v>
      </c>
      <c r="AC188" s="128" t="s">
        <v>199</v>
      </c>
      <c r="AD188" s="128" t="s">
        <v>358</v>
      </c>
      <c r="AE188" s="128" t="s">
        <v>492</v>
      </c>
      <c r="AF188" s="128" t="s">
        <v>199</v>
      </c>
      <c r="AG188" s="128" t="s">
        <v>199</v>
      </c>
      <c r="AH188" s="128" t="s">
        <v>199</v>
      </c>
      <c r="AI188" s="128" t="s">
        <v>199</v>
      </c>
      <c r="AJ188" s="128" t="s">
        <v>199</v>
      </c>
      <c r="AK188" s="128" t="s">
        <v>199</v>
      </c>
      <c r="AL188" s="128" t="s">
        <v>666</v>
      </c>
    </row>
    <row r="189" spans="2:38" s="136" customFormat="1" ht="171" hidden="1" x14ac:dyDescent="0.2">
      <c r="B189" s="128" t="s">
        <v>455</v>
      </c>
      <c r="C189" s="129" t="s">
        <v>873</v>
      </c>
      <c r="D189" s="128" t="s">
        <v>874</v>
      </c>
      <c r="E189" s="128" t="s">
        <v>875</v>
      </c>
      <c r="F189" s="128" t="s">
        <v>999</v>
      </c>
      <c r="G189" s="128"/>
      <c r="H189" s="128" t="s">
        <v>765</v>
      </c>
      <c r="I189" s="128" t="s">
        <v>877</v>
      </c>
      <c r="J189" s="128" t="s">
        <v>878</v>
      </c>
      <c r="K189" s="128" t="s">
        <v>199</v>
      </c>
      <c r="L189" s="128" t="s">
        <v>199</v>
      </c>
      <c r="M189" s="128" t="s">
        <v>1008</v>
      </c>
      <c r="N189" s="128" t="s">
        <v>1009</v>
      </c>
      <c r="O189" s="131" t="s">
        <v>1010</v>
      </c>
      <c r="P189" s="128" t="s">
        <v>679</v>
      </c>
      <c r="Q189" s="128" t="s">
        <v>1011</v>
      </c>
      <c r="R189" s="128" t="s">
        <v>99</v>
      </c>
      <c r="S189" s="132">
        <v>45306</v>
      </c>
      <c r="T189" s="132">
        <v>45641</v>
      </c>
      <c r="U189" s="132" t="s">
        <v>519</v>
      </c>
      <c r="V189" s="140"/>
      <c r="W189" s="128"/>
      <c r="X189" s="128">
        <v>33</v>
      </c>
      <c r="Y189" s="128" t="s">
        <v>425</v>
      </c>
      <c r="Z189" s="128" t="s">
        <v>492</v>
      </c>
      <c r="AA189" s="128" t="s">
        <v>199</v>
      </c>
      <c r="AB189" s="128" t="s">
        <v>199</v>
      </c>
      <c r="AC189" s="128" t="s">
        <v>199</v>
      </c>
      <c r="AD189" s="128" t="s">
        <v>358</v>
      </c>
      <c r="AE189" s="128" t="s">
        <v>492</v>
      </c>
      <c r="AF189" s="128" t="s">
        <v>199</v>
      </c>
      <c r="AG189" s="128" t="s">
        <v>199</v>
      </c>
      <c r="AH189" s="128" t="s">
        <v>199</v>
      </c>
      <c r="AI189" s="128" t="s">
        <v>199</v>
      </c>
      <c r="AJ189" s="128" t="s">
        <v>199</v>
      </c>
      <c r="AK189" s="128" t="s">
        <v>199</v>
      </c>
      <c r="AL189" s="128" t="s">
        <v>666</v>
      </c>
    </row>
    <row r="190" spans="2:38" s="136" customFormat="1" ht="171" hidden="1" x14ac:dyDescent="0.2">
      <c r="B190" s="128" t="s">
        <v>455</v>
      </c>
      <c r="C190" s="129" t="s">
        <v>873</v>
      </c>
      <c r="D190" s="128" t="s">
        <v>874</v>
      </c>
      <c r="E190" s="128" t="s">
        <v>875</v>
      </c>
      <c r="F190" s="128" t="s">
        <v>999</v>
      </c>
      <c r="G190" s="128"/>
      <c r="H190" s="128" t="s">
        <v>765</v>
      </c>
      <c r="I190" s="128" t="s">
        <v>877</v>
      </c>
      <c r="J190" s="128" t="s">
        <v>878</v>
      </c>
      <c r="K190" s="128" t="s">
        <v>199</v>
      </c>
      <c r="L190" s="128" t="s">
        <v>199</v>
      </c>
      <c r="M190" s="128" t="s">
        <v>1012</v>
      </c>
      <c r="N190" s="128" t="s">
        <v>1013</v>
      </c>
      <c r="O190" s="131" t="s">
        <v>1014</v>
      </c>
      <c r="P190" s="128" t="s">
        <v>895</v>
      </c>
      <c r="Q190" s="128"/>
      <c r="R190" s="128" t="s">
        <v>220</v>
      </c>
      <c r="S190" s="132">
        <v>45352</v>
      </c>
      <c r="T190" s="132">
        <v>45641</v>
      </c>
      <c r="U190" s="132" t="s">
        <v>519</v>
      </c>
      <c r="V190" s="128"/>
      <c r="W190" s="128"/>
      <c r="X190" s="128">
        <v>100</v>
      </c>
      <c r="Y190" s="128" t="s">
        <v>356</v>
      </c>
      <c r="Z190" s="128" t="s">
        <v>199</v>
      </c>
      <c r="AA190" s="128" t="s">
        <v>199</v>
      </c>
      <c r="AB190" s="128" t="s">
        <v>199</v>
      </c>
      <c r="AC190" s="128" t="s">
        <v>199</v>
      </c>
      <c r="AD190" s="128" t="s">
        <v>358</v>
      </c>
      <c r="AE190" s="128"/>
      <c r="AF190" s="128" t="s">
        <v>199</v>
      </c>
      <c r="AG190" s="128" t="s">
        <v>199</v>
      </c>
      <c r="AH190" s="128" t="s">
        <v>199</v>
      </c>
      <c r="AI190" s="128" t="s">
        <v>199</v>
      </c>
      <c r="AJ190" s="128" t="s">
        <v>199</v>
      </c>
      <c r="AK190" s="128" t="s">
        <v>199</v>
      </c>
      <c r="AL190" s="128" t="s">
        <v>235</v>
      </c>
    </row>
    <row r="191" spans="2:38" s="136" customFormat="1" ht="171" hidden="1" x14ac:dyDescent="0.2">
      <c r="B191" s="128" t="s">
        <v>455</v>
      </c>
      <c r="C191" s="128" t="s">
        <v>873</v>
      </c>
      <c r="D191" s="128" t="s">
        <v>874</v>
      </c>
      <c r="E191" s="128" t="s">
        <v>875</v>
      </c>
      <c r="F191" s="128" t="s">
        <v>999</v>
      </c>
      <c r="G191" s="128"/>
      <c r="H191" s="128" t="s">
        <v>765</v>
      </c>
      <c r="I191" s="128" t="s">
        <v>877</v>
      </c>
      <c r="J191" s="128" t="s">
        <v>1015</v>
      </c>
      <c r="K191" s="128" t="s">
        <v>199</v>
      </c>
      <c r="L191" s="128" t="s">
        <v>199</v>
      </c>
      <c r="M191" s="128" t="s">
        <v>1016</v>
      </c>
      <c r="N191" s="131" t="s">
        <v>1017</v>
      </c>
      <c r="O191" s="128" t="s">
        <v>1018</v>
      </c>
      <c r="P191" s="128" t="s">
        <v>288</v>
      </c>
      <c r="Q191" s="128"/>
      <c r="R191" s="132" t="s">
        <v>281</v>
      </c>
      <c r="S191" s="132">
        <v>45352</v>
      </c>
      <c r="T191" s="132">
        <v>45519</v>
      </c>
      <c r="U191" s="132" t="s">
        <v>220</v>
      </c>
      <c r="V191" s="133">
        <v>166880178</v>
      </c>
      <c r="W191" s="131" t="s">
        <v>289</v>
      </c>
      <c r="X191" s="128"/>
      <c r="Y191" s="128" t="s">
        <v>207</v>
      </c>
      <c r="Z191" s="128" t="s">
        <v>246</v>
      </c>
      <c r="AA191" s="128" t="s">
        <v>208</v>
      </c>
      <c r="AB191" s="128" t="s">
        <v>199</v>
      </c>
      <c r="AC191" s="128" t="s">
        <v>199</v>
      </c>
      <c r="AD191" s="128" t="s">
        <v>358</v>
      </c>
      <c r="AE191" s="128" t="s">
        <v>249</v>
      </c>
      <c r="AF191" s="128" t="s">
        <v>199</v>
      </c>
      <c r="AG191" s="128" t="s">
        <v>199</v>
      </c>
      <c r="AH191" s="128" t="s">
        <v>199</v>
      </c>
      <c r="AI191" s="128" t="s">
        <v>199</v>
      </c>
      <c r="AJ191" s="128" t="s">
        <v>199</v>
      </c>
      <c r="AK191" s="128" t="s">
        <v>199</v>
      </c>
      <c r="AL191" s="128" t="s">
        <v>284</v>
      </c>
    </row>
    <row r="192" spans="2:38" s="136" customFormat="1" ht="171" hidden="1" x14ac:dyDescent="0.2">
      <c r="B192" s="128" t="s">
        <v>455</v>
      </c>
      <c r="C192" s="128" t="s">
        <v>873</v>
      </c>
      <c r="D192" s="128" t="s">
        <v>874</v>
      </c>
      <c r="E192" s="128" t="s">
        <v>875</v>
      </c>
      <c r="F192" s="128" t="s">
        <v>999</v>
      </c>
      <c r="G192" s="128"/>
      <c r="H192" s="128" t="s">
        <v>765</v>
      </c>
      <c r="I192" s="128" t="s">
        <v>877</v>
      </c>
      <c r="J192" s="128" t="s">
        <v>1015</v>
      </c>
      <c r="K192" s="128" t="s">
        <v>199</v>
      </c>
      <c r="L192" s="128" t="s">
        <v>199</v>
      </c>
      <c r="M192" s="128" t="s">
        <v>1019</v>
      </c>
      <c r="N192" s="131" t="s">
        <v>1020</v>
      </c>
      <c r="O192" s="128" t="s">
        <v>1021</v>
      </c>
      <c r="P192" s="128" t="s">
        <v>280</v>
      </c>
      <c r="Q192" s="128"/>
      <c r="R192" s="132" t="s">
        <v>281</v>
      </c>
      <c r="S192" s="132">
        <v>45352</v>
      </c>
      <c r="T192" s="132">
        <v>45519</v>
      </c>
      <c r="U192" s="132" t="s">
        <v>220</v>
      </c>
      <c r="V192" s="133">
        <v>88517466</v>
      </c>
      <c r="W192" s="131">
        <v>168</v>
      </c>
      <c r="X192" s="128"/>
      <c r="Y192" s="128" t="s">
        <v>207</v>
      </c>
      <c r="Z192" s="128" t="s">
        <v>246</v>
      </c>
      <c r="AA192" s="128" t="s">
        <v>208</v>
      </c>
      <c r="AB192" s="128" t="s">
        <v>199</v>
      </c>
      <c r="AC192" s="128" t="s">
        <v>199</v>
      </c>
      <c r="AD192" s="128" t="s">
        <v>358</v>
      </c>
      <c r="AE192" s="128" t="s">
        <v>249</v>
      </c>
      <c r="AF192" s="128" t="s">
        <v>199</v>
      </c>
      <c r="AG192" s="128" t="s">
        <v>199</v>
      </c>
      <c r="AH192" s="128" t="s">
        <v>199</v>
      </c>
      <c r="AI192" s="128" t="s">
        <v>199</v>
      </c>
      <c r="AJ192" s="128" t="s">
        <v>199</v>
      </c>
      <c r="AK192" s="128" t="s">
        <v>199</v>
      </c>
      <c r="AL192" s="128" t="s">
        <v>284</v>
      </c>
    </row>
    <row r="193" spans="2:38" s="136" customFormat="1" ht="171" hidden="1" x14ac:dyDescent="0.2">
      <c r="B193" s="128" t="s">
        <v>455</v>
      </c>
      <c r="C193" s="128" t="s">
        <v>873</v>
      </c>
      <c r="D193" s="128" t="s">
        <v>874</v>
      </c>
      <c r="E193" s="128" t="s">
        <v>875</v>
      </c>
      <c r="F193" s="128" t="s">
        <v>999</v>
      </c>
      <c r="G193" s="128"/>
      <c r="H193" s="128" t="s">
        <v>765</v>
      </c>
      <c r="I193" s="128" t="s">
        <v>877</v>
      </c>
      <c r="J193" s="128" t="s">
        <v>1015</v>
      </c>
      <c r="K193" s="128" t="s">
        <v>199</v>
      </c>
      <c r="L193" s="128" t="s">
        <v>199</v>
      </c>
      <c r="M193" s="128" t="s">
        <v>1022</v>
      </c>
      <c r="N193" s="131" t="s">
        <v>1023</v>
      </c>
      <c r="O193" s="128" t="s">
        <v>1024</v>
      </c>
      <c r="P193" s="128" t="s">
        <v>1025</v>
      </c>
      <c r="Q193" s="128"/>
      <c r="R193" s="132" t="s">
        <v>281</v>
      </c>
      <c r="S193" s="132">
        <v>45352</v>
      </c>
      <c r="T193" s="132">
        <v>45519</v>
      </c>
      <c r="U193" s="132" t="s">
        <v>220</v>
      </c>
      <c r="V193" s="133">
        <v>32540022</v>
      </c>
      <c r="W193" s="131">
        <v>164</v>
      </c>
      <c r="X193" s="128"/>
      <c r="Y193" s="128" t="s">
        <v>207</v>
      </c>
      <c r="Z193" s="128" t="s">
        <v>246</v>
      </c>
      <c r="AA193" s="128" t="s">
        <v>208</v>
      </c>
      <c r="AB193" s="128" t="s">
        <v>199</v>
      </c>
      <c r="AC193" s="128" t="s">
        <v>199</v>
      </c>
      <c r="AD193" s="128" t="s">
        <v>358</v>
      </c>
      <c r="AE193" s="128" t="s">
        <v>249</v>
      </c>
      <c r="AF193" s="128" t="s">
        <v>199</v>
      </c>
      <c r="AG193" s="128" t="s">
        <v>199</v>
      </c>
      <c r="AH193" s="128" t="s">
        <v>199</v>
      </c>
      <c r="AI193" s="128" t="s">
        <v>199</v>
      </c>
      <c r="AJ193" s="128" t="s">
        <v>199</v>
      </c>
      <c r="AK193" s="128" t="s">
        <v>199</v>
      </c>
      <c r="AL193" s="128" t="s">
        <v>284</v>
      </c>
    </row>
    <row r="194" spans="2:38" s="136" customFormat="1" ht="171" hidden="1" x14ac:dyDescent="0.2">
      <c r="B194" s="128" t="s">
        <v>455</v>
      </c>
      <c r="C194" s="128" t="s">
        <v>873</v>
      </c>
      <c r="D194" s="128" t="s">
        <v>874</v>
      </c>
      <c r="E194" s="128" t="s">
        <v>875</v>
      </c>
      <c r="F194" s="128" t="s">
        <v>999</v>
      </c>
      <c r="G194" s="128"/>
      <c r="H194" s="128" t="s">
        <v>765</v>
      </c>
      <c r="I194" s="128" t="s">
        <v>877</v>
      </c>
      <c r="J194" s="128" t="s">
        <v>1015</v>
      </c>
      <c r="K194" s="128" t="s">
        <v>199</v>
      </c>
      <c r="L194" s="128" t="s">
        <v>199</v>
      </c>
      <c r="M194" s="128" t="s">
        <v>1026</v>
      </c>
      <c r="N194" s="131" t="s">
        <v>1027</v>
      </c>
      <c r="O194" s="128" t="s">
        <v>1028</v>
      </c>
      <c r="P194" s="128" t="s">
        <v>1029</v>
      </c>
      <c r="Q194" s="128"/>
      <c r="R194" s="132" t="s">
        <v>281</v>
      </c>
      <c r="S194" s="132">
        <v>45352</v>
      </c>
      <c r="T194" s="132">
        <v>45519</v>
      </c>
      <c r="U194" s="132" t="s">
        <v>220</v>
      </c>
      <c r="V194" s="133">
        <v>31500966</v>
      </c>
      <c r="W194" s="131">
        <v>154</v>
      </c>
      <c r="X194" s="128"/>
      <c r="Y194" s="128" t="s">
        <v>207</v>
      </c>
      <c r="Z194" s="128" t="s">
        <v>246</v>
      </c>
      <c r="AA194" s="128" t="s">
        <v>208</v>
      </c>
      <c r="AB194" s="128" t="s">
        <v>199</v>
      </c>
      <c r="AC194" s="128" t="s">
        <v>199</v>
      </c>
      <c r="AD194" s="128" t="s">
        <v>358</v>
      </c>
      <c r="AE194" s="128" t="s">
        <v>249</v>
      </c>
      <c r="AF194" s="128" t="s">
        <v>199</v>
      </c>
      <c r="AG194" s="128" t="s">
        <v>199</v>
      </c>
      <c r="AH194" s="128" t="s">
        <v>199</v>
      </c>
      <c r="AI194" s="128" t="s">
        <v>199</v>
      </c>
      <c r="AJ194" s="128" t="s">
        <v>199</v>
      </c>
      <c r="AK194" s="128" t="s">
        <v>199</v>
      </c>
      <c r="AL194" s="128" t="s">
        <v>295</v>
      </c>
    </row>
    <row r="195" spans="2:38" s="136" customFormat="1" ht="171" hidden="1" x14ac:dyDescent="0.2">
      <c r="B195" s="128" t="s">
        <v>455</v>
      </c>
      <c r="C195" s="128" t="s">
        <v>873</v>
      </c>
      <c r="D195" s="128" t="s">
        <v>874</v>
      </c>
      <c r="E195" s="128" t="s">
        <v>875</v>
      </c>
      <c r="F195" s="128" t="s">
        <v>999</v>
      </c>
      <c r="G195" s="128"/>
      <c r="H195" s="128" t="s">
        <v>765</v>
      </c>
      <c r="I195" s="128" t="s">
        <v>877</v>
      </c>
      <c r="J195" s="128" t="s">
        <v>1015</v>
      </c>
      <c r="K195" s="128" t="s">
        <v>199</v>
      </c>
      <c r="L195" s="128" t="s">
        <v>199</v>
      </c>
      <c r="M195" s="128" t="s">
        <v>1030</v>
      </c>
      <c r="N195" s="131" t="s">
        <v>1031</v>
      </c>
      <c r="O195" s="128" t="s">
        <v>1032</v>
      </c>
      <c r="P195" s="128" t="s">
        <v>288</v>
      </c>
      <c r="Q195" s="128"/>
      <c r="R195" s="132" t="s">
        <v>281</v>
      </c>
      <c r="S195" s="132">
        <v>45397</v>
      </c>
      <c r="T195" s="132">
        <v>45565</v>
      </c>
      <c r="U195" s="132" t="s">
        <v>220</v>
      </c>
      <c r="V195" s="128" t="s">
        <v>199</v>
      </c>
      <c r="W195" s="128" t="s">
        <v>199</v>
      </c>
      <c r="X195" s="128"/>
      <c r="Y195" s="128" t="s">
        <v>246</v>
      </c>
      <c r="Z195" s="128" t="s">
        <v>208</v>
      </c>
      <c r="AA195" s="128" t="s">
        <v>199</v>
      </c>
      <c r="AB195" s="128" t="s">
        <v>199</v>
      </c>
      <c r="AC195" s="128" t="s">
        <v>199</v>
      </c>
      <c r="AD195" s="128" t="s">
        <v>358</v>
      </c>
      <c r="AE195" s="128" t="s">
        <v>199</v>
      </c>
      <c r="AF195" s="128" t="s">
        <v>199</v>
      </c>
      <c r="AG195" s="128" t="s">
        <v>199</v>
      </c>
      <c r="AH195" s="128" t="s">
        <v>199</v>
      </c>
      <c r="AI195" s="128" t="s">
        <v>199</v>
      </c>
      <c r="AJ195" s="128" t="s">
        <v>199</v>
      </c>
      <c r="AK195" s="128" t="s">
        <v>199</v>
      </c>
      <c r="AL195" s="128" t="s">
        <v>284</v>
      </c>
    </row>
    <row r="196" spans="2:38" s="136" customFormat="1" ht="171" hidden="1" x14ac:dyDescent="0.2">
      <c r="B196" s="128" t="s">
        <v>455</v>
      </c>
      <c r="C196" s="128" t="s">
        <v>873</v>
      </c>
      <c r="D196" s="128" t="s">
        <v>874</v>
      </c>
      <c r="E196" s="128" t="s">
        <v>875</v>
      </c>
      <c r="F196" s="128" t="s">
        <v>999</v>
      </c>
      <c r="G196" s="128"/>
      <c r="H196" s="128" t="s">
        <v>765</v>
      </c>
      <c r="I196" s="128" t="s">
        <v>877</v>
      </c>
      <c r="J196" s="128" t="s">
        <v>1015</v>
      </c>
      <c r="K196" s="128" t="s">
        <v>199</v>
      </c>
      <c r="L196" s="128" t="s">
        <v>199</v>
      </c>
      <c r="M196" s="128" t="s">
        <v>1033</v>
      </c>
      <c r="N196" s="131" t="s">
        <v>1034</v>
      </c>
      <c r="O196" s="128" t="s">
        <v>1035</v>
      </c>
      <c r="P196" s="128" t="s">
        <v>280</v>
      </c>
      <c r="Q196" s="128"/>
      <c r="R196" s="132" t="s">
        <v>281</v>
      </c>
      <c r="S196" s="132">
        <v>45397</v>
      </c>
      <c r="T196" s="132">
        <v>45565</v>
      </c>
      <c r="U196" s="132" t="s">
        <v>220</v>
      </c>
      <c r="V196" s="128" t="s">
        <v>199</v>
      </c>
      <c r="W196" s="128" t="s">
        <v>199</v>
      </c>
      <c r="X196" s="128"/>
      <c r="Y196" s="128" t="s">
        <v>246</v>
      </c>
      <c r="Z196" s="128" t="s">
        <v>208</v>
      </c>
      <c r="AA196" s="128" t="s">
        <v>199</v>
      </c>
      <c r="AB196" s="128" t="s">
        <v>199</v>
      </c>
      <c r="AC196" s="128" t="s">
        <v>199</v>
      </c>
      <c r="AD196" s="128" t="s">
        <v>358</v>
      </c>
      <c r="AE196" s="128" t="s">
        <v>199</v>
      </c>
      <c r="AF196" s="128" t="s">
        <v>199</v>
      </c>
      <c r="AG196" s="128" t="s">
        <v>199</v>
      </c>
      <c r="AH196" s="128" t="s">
        <v>199</v>
      </c>
      <c r="AI196" s="128" t="s">
        <v>199</v>
      </c>
      <c r="AJ196" s="128" t="s">
        <v>199</v>
      </c>
      <c r="AK196" s="128" t="s">
        <v>199</v>
      </c>
      <c r="AL196" s="128" t="s">
        <v>284</v>
      </c>
    </row>
    <row r="197" spans="2:38" s="136" customFormat="1" ht="171" hidden="1" x14ac:dyDescent="0.2">
      <c r="B197" s="128" t="s">
        <v>455</v>
      </c>
      <c r="C197" s="128" t="s">
        <v>873</v>
      </c>
      <c r="D197" s="128" t="s">
        <v>874</v>
      </c>
      <c r="E197" s="128" t="s">
        <v>875</v>
      </c>
      <c r="F197" s="128" t="s">
        <v>999</v>
      </c>
      <c r="G197" s="128"/>
      <c r="H197" s="128" t="s">
        <v>765</v>
      </c>
      <c r="I197" s="128" t="s">
        <v>877</v>
      </c>
      <c r="J197" s="128" t="s">
        <v>1015</v>
      </c>
      <c r="K197" s="128" t="s">
        <v>199</v>
      </c>
      <c r="L197" s="128" t="s">
        <v>199</v>
      </c>
      <c r="M197" s="128" t="s">
        <v>1036</v>
      </c>
      <c r="N197" s="131" t="s">
        <v>1037</v>
      </c>
      <c r="O197" s="128" t="s">
        <v>1038</v>
      </c>
      <c r="P197" s="128" t="s">
        <v>1025</v>
      </c>
      <c r="Q197" s="128"/>
      <c r="R197" s="132" t="s">
        <v>281</v>
      </c>
      <c r="S197" s="132">
        <v>45397</v>
      </c>
      <c r="T197" s="132">
        <v>45565</v>
      </c>
      <c r="U197" s="132" t="s">
        <v>220</v>
      </c>
      <c r="V197" s="128" t="s">
        <v>199</v>
      </c>
      <c r="W197" s="128" t="s">
        <v>199</v>
      </c>
      <c r="X197" s="128"/>
      <c r="Y197" s="128" t="s">
        <v>246</v>
      </c>
      <c r="Z197" s="128" t="s">
        <v>208</v>
      </c>
      <c r="AA197" s="128" t="s">
        <v>199</v>
      </c>
      <c r="AB197" s="128" t="s">
        <v>199</v>
      </c>
      <c r="AC197" s="128" t="s">
        <v>199</v>
      </c>
      <c r="AD197" s="128" t="s">
        <v>358</v>
      </c>
      <c r="AE197" s="128" t="s">
        <v>199</v>
      </c>
      <c r="AF197" s="128" t="s">
        <v>199</v>
      </c>
      <c r="AG197" s="128" t="s">
        <v>199</v>
      </c>
      <c r="AH197" s="128" t="s">
        <v>199</v>
      </c>
      <c r="AI197" s="128" t="s">
        <v>199</v>
      </c>
      <c r="AJ197" s="128" t="s">
        <v>199</v>
      </c>
      <c r="AK197" s="128" t="s">
        <v>199</v>
      </c>
      <c r="AL197" s="128" t="s">
        <v>284</v>
      </c>
    </row>
    <row r="198" spans="2:38" s="136" customFormat="1" ht="171" hidden="1" x14ac:dyDescent="0.2">
      <c r="B198" s="128" t="s">
        <v>455</v>
      </c>
      <c r="C198" s="128" t="s">
        <v>873</v>
      </c>
      <c r="D198" s="128" t="s">
        <v>874</v>
      </c>
      <c r="E198" s="128" t="s">
        <v>875</v>
      </c>
      <c r="F198" s="128" t="s">
        <v>999</v>
      </c>
      <c r="G198" s="128"/>
      <c r="H198" s="128" t="s">
        <v>765</v>
      </c>
      <c r="I198" s="128" t="s">
        <v>877</v>
      </c>
      <c r="J198" s="128" t="s">
        <v>1015</v>
      </c>
      <c r="K198" s="128" t="s">
        <v>199</v>
      </c>
      <c r="L198" s="128" t="s">
        <v>199</v>
      </c>
      <c r="M198" s="128" t="s">
        <v>1039</v>
      </c>
      <c r="N198" s="131" t="s">
        <v>1040</v>
      </c>
      <c r="O198" s="128" t="s">
        <v>1041</v>
      </c>
      <c r="P198" s="128" t="s">
        <v>1029</v>
      </c>
      <c r="Q198" s="128"/>
      <c r="R198" s="132" t="s">
        <v>281</v>
      </c>
      <c r="S198" s="132">
        <v>45397</v>
      </c>
      <c r="T198" s="132">
        <v>45565</v>
      </c>
      <c r="U198" s="132" t="s">
        <v>220</v>
      </c>
      <c r="V198" s="128" t="s">
        <v>199</v>
      </c>
      <c r="W198" s="128" t="s">
        <v>199</v>
      </c>
      <c r="X198" s="128"/>
      <c r="Y198" s="128" t="s">
        <v>246</v>
      </c>
      <c r="Z198" s="128" t="s">
        <v>208</v>
      </c>
      <c r="AA198" s="128" t="s">
        <v>199</v>
      </c>
      <c r="AB198" s="128" t="s">
        <v>199</v>
      </c>
      <c r="AC198" s="128" t="s">
        <v>199</v>
      </c>
      <c r="AD198" s="128" t="s">
        <v>358</v>
      </c>
      <c r="AE198" s="128" t="s">
        <v>199</v>
      </c>
      <c r="AF198" s="128" t="s">
        <v>199</v>
      </c>
      <c r="AG198" s="128" t="s">
        <v>199</v>
      </c>
      <c r="AH198" s="128" t="s">
        <v>199</v>
      </c>
      <c r="AI198" s="128" t="s">
        <v>199</v>
      </c>
      <c r="AJ198" s="128" t="s">
        <v>199</v>
      </c>
      <c r="AK198" s="128" t="s">
        <v>199</v>
      </c>
      <c r="AL198" s="128" t="s">
        <v>295</v>
      </c>
    </row>
    <row r="199" spans="2:38" s="136" customFormat="1" ht="171" hidden="1" x14ac:dyDescent="0.2">
      <c r="B199" s="128" t="s">
        <v>455</v>
      </c>
      <c r="C199" s="128" t="s">
        <v>873</v>
      </c>
      <c r="D199" s="128" t="s">
        <v>874</v>
      </c>
      <c r="E199" s="128" t="s">
        <v>875</v>
      </c>
      <c r="F199" s="128" t="s">
        <v>999</v>
      </c>
      <c r="G199" s="128"/>
      <c r="H199" s="128" t="s">
        <v>765</v>
      </c>
      <c r="I199" s="128" t="s">
        <v>877</v>
      </c>
      <c r="J199" s="128" t="s">
        <v>1015</v>
      </c>
      <c r="K199" s="128" t="s">
        <v>199</v>
      </c>
      <c r="L199" s="128" t="s">
        <v>199</v>
      </c>
      <c r="M199" s="128" t="s">
        <v>1042</v>
      </c>
      <c r="N199" s="131" t="s">
        <v>1043</v>
      </c>
      <c r="O199" s="128" t="s">
        <v>1044</v>
      </c>
      <c r="P199" s="128" t="s">
        <v>288</v>
      </c>
      <c r="Q199" s="128"/>
      <c r="R199" s="132" t="s">
        <v>281</v>
      </c>
      <c r="S199" s="132">
        <v>45458</v>
      </c>
      <c r="T199" s="132">
        <v>45626</v>
      </c>
      <c r="U199" s="132" t="s">
        <v>1045</v>
      </c>
      <c r="V199" s="154" t="s">
        <v>1046</v>
      </c>
      <c r="W199" s="131">
        <v>176</v>
      </c>
      <c r="X199" s="128"/>
      <c r="Y199" s="128" t="s">
        <v>246</v>
      </c>
      <c r="Z199" s="128" t="s">
        <v>208</v>
      </c>
      <c r="AA199" s="128" t="s">
        <v>199</v>
      </c>
      <c r="AB199" s="128" t="s">
        <v>199</v>
      </c>
      <c r="AC199" s="128" t="s">
        <v>199</v>
      </c>
      <c r="AD199" s="128" t="s">
        <v>358</v>
      </c>
      <c r="AE199" s="128" t="s">
        <v>199</v>
      </c>
      <c r="AF199" s="128" t="s">
        <v>199</v>
      </c>
      <c r="AG199" s="128" t="s">
        <v>199</v>
      </c>
      <c r="AH199" s="128" t="s">
        <v>199</v>
      </c>
      <c r="AI199" s="128" t="s">
        <v>199</v>
      </c>
      <c r="AJ199" s="128" t="s">
        <v>199</v>
      </c>
      <c r="AK199" s="128" t="s">
        <v>199</v>
      </c>
      <c r="AL199" s="128" t="s">
        <v>284</v>
      </c>
    </row>
    <row r="200" spans="2:38" s="136" customFormat="1" ht="171" hidden="1" x14ac:dyDescent="0.2">
      <c r="B200" s="128" t="s">
        <v>455</v>
      </c>
      <c r="C200" s="128" t="s">
        <v>873</v>
      </c>
      <c r="D200" s="128" t="s">
        <v>874</v>
      </c>
      <c r="E200" s="128" t="s">
        <v>875</v>
      </c>
      <c r="F200" s="128" t="s">
        <v>999</v>
      </c>
      <c r="G200" s="128"/>
      <c r="H200" s="128" t="s">
        <v>765</v>
      </c>
      <c r="I200" s="128" t="s">
        <v>877</v>
      </c>
      <c r="J200" s="128" t="s">
        <v>1015</v>
      </c>
      <c r="K200" s="128" t="s">
        <v>199</v>
      </c>
      <c r="L200" s="128" t="s">
        <v>199</v>
      </c>
      <c r="M200" s="128" t="s">
        <v>1047</v>
      </c>
      <c r="N200" s="131" t="s">
        <v>1020</v>
      </c>
      <c r="O200" s="128" t="s">
        <v>1048</v>
      </c>
      <c r="P200" s="128" t="s">
        <v>280</v>
      </c>
      <c r="Q200" s="128"/>
      <c r="R200" s="132" t="s">
        <v>281</v>
      </c>
      <c r="S200" s="132">
        <v>45458</v>
      </c>
      <c r="T200" s="132">
        <v>45626</v>
      </c>
      <c r="U200" s="132" t="s">
        <v>1045</v>
      </c>
      <c r="V200" s="154" t="s">
        <v>1046</v>
      </c>
      <c r="W200" s="131">
        <v>176</v>
      </c>
      <c r="X200" s="128"/>
      <c r="Y200" s="128" t="s">
        <v>246</v>
      </c>
      <c r="Z200" s="128" t="s">
        <v>208</v>
      </c>
      <c r="AA200" s="128" t="s">
        <v>199</v>
      </c>
      <c r="AB200" s="128" t="s">
        <v>199</v>
      </c>
      <c r="AC200" s="128" t="s">
        <v>199</v>
      </c>
      <c r="AD200" s="128" t="s">
        <v>358</v>
      </c>
      <c r="AE200" s="128" t="s">
        <v>199</v>
      </c>
      <c r="AF200" s="128" t="s">
        <v>199</v>
      </c>
      <c r="AG200" s="128" t="s">
        <v>199</v>
      </c>
      <c r="AH200" s="128" t="s">
        <v>199</v>
      </c>
      <c r="AI200" s="128" t="s">
        <v>199</v>
      </c>
      <c r="AJ200" s="128" t="s">
        <v>199</v>
      </c>
      <c r="AK200" s="128" t="s">
        <v>199</v>
      </c>
      <c r="AL200" s="128" t="s">
        <v>284</v>
      </c>
    </row>
    <row r="201" spans="2:38" s="136" customFormat="1" ht="171" hidden="1" x14ac:dyDescent="0.2">
      <c r="B201" s="128" t="s">
        <v>455</v>
      </c>
      <c r="C201" s="128" t="s">
        <v>873</v>
      </c>
      <c r="D201" s="128" t="s">
        <v>874</v>
      </c>
      <c r="E201" s="128" t="s">
        <v>875</v>
      </c>
      <c r="F201" s="128" t="s">
        <v>999</v>
      </c>
      <c r="G201" s="128"/>
      <c r="H201" s="128" t="s">
        <v>765</v>
      </c>
      <c r="I201" s="128" t="s">
        <v>877</v>
      </c>
      <c r="J201" s="128" t="s">
        <v>1015</v>
      </c>
      <c r="K201" s="128" t="s">
        <v>199</v>
      </c>
      <c r="L201" s="128" t="s">
        <v>199</v>
      </c>
      <c r="M201" s="128" t="s">
        <v>1049</v>
      </c>
      <c r="N201" s="131" t="s">
        <v>1023</v>
      </c>
      <c r="O201" s="128" t="s">
        <v>1050</v>
      </c>
      <c r="P201" s="128" t="s">
        <v>1025</v>
      </c>
      <c r="Q201" s="128"/>
      <c r="R201" s="132" t="s">
        <v>281</v>
      </c>
      <c r="S201" s="132">
        <v>45458</v>
      </c>
      <c r="T201" s="132">
        <v>45626</v>
      </c>
      <c r="U201" s="132" t="s">
        <v>1045</v>
      </c>
      <c r="V201" s="154" t="s">
        <v>1046</v>
      </c>
      <c r="W201" s="131">
        <v>176</v>
      </c>
      <c r="X201" s="128"/>
      <c r="Y201" s="128" t="s">
        <v>246</v>
      </c>
      <c r="Z201" s="128" t="s">
        <v>208</v>
      </c>
      <c r="AA201" s="128" t="s">
        <v>199</v>
      </c>
      <c r="AB201" s="128" t="s">
        <v>199</v>
      </c>
      <c r="AC201" s="128" t="s">
        <v>199</v>
      </c>
      <c r="AD201" s="128" t="s">
        <v>358</v>
      </c>
      <c r="AE201" s="128" t="s">
        <v>199</v>
      </c>
      <c r="AF201" s="128" t="s">
        <v>199</v>
      </c>
      <c r="AG201" s="128" t="s">
        <v>199</v>
      </c>
      <c r="AH201" s="128" t="s">
        <v>199</v>
      </c>
      <c r="AI201" s="128" t="s">
        <v>199</v>
      </c>
      <c r="AJ201" s="128" t="s">
        <v>199</v>
      </c>
      <c r="AK201" s="128" t="s">
        <v>199</v>
      </c>
      <c r="AL201" s="128" t="s">
        <v>284</v>
      </c>
    </row>
    <row r="202" spans="2:38" s="136" customFormat="1" ht="171" hidden="1" x14ac:dyDescent="0.2">
      <c r="B202" s="128" t="s">
        <v>455</v>
      </c>
      <c r="C202" s="128" t="s">
        <v>873</v>
      </c>
      <c r="D202" s="128" t="s">
        <v>874</v>
      </c>
      <c r="E202" s="128" t="s">
        <v>875</v>
      </c>
      <c r="F202" s="128" t="s">
        <v>999</v>
      </c>
      <c r="G202" s="128"/>
      <c r="H202" s="128" t="s">
        <v>765</v>
      </c>
      <c r="I202" s="128" t="s">
        <v>877</v>
      </c>
      <c r="J202" s="128" t="s">
        <v>1015</v>
      </c>
      <c r="K202" s="128" t="s">
        <v>199</v>
      </c>
      <c r="L202" s="128" t="s">
        <v>199</v>
      </c>
      <c r="M202" s="128" t="s">
        <v>1051</v>
      </c>
      <c r="N202" s="128" t="s">
        <v>1027</v>
      </c>
      <c r="O202" s="128" t="s">
        <v>1052</v>
      </c>
      <c r="P202" s="128" t="s">
        <v>1029</v>
      </c>
      <c r="Q202" s="128"/>
      <c r="R202" s="132" t="s">
        <v>281</v>
      </c>
      <c r="S202" s="132">
        <v>45458</v>
      </c>
      <c r="T202" s="132">
        <v>45626</v>
      </c>
      <c r="U202" s="132" t="s">
        <v>1045</v>
      </c>
      <c r="V202" s="154" t="s">
        <v>1046</v>
      </c>
      <c r="W202" s="131">
        <v>176</v>
      </c>
      <c r="X202" s="128"/>
      <c r="Y202" s="128" t="s">
        <v>246</v>
      </c>
      <c r="Z202" s="128" t="s">
        <v>208</v>
      </c>
      <c r="AA202" s="128" t="s">
        <v>199</v>
      </c>
      <c r="AB202" s="128" t="s">
        <v>199</v>
      </c>
      <c r="AC202" s="128" t="s">
        <v>199</v>
      </c>
      <c r="AD202" s="128" t="s">
        <v>358</v>
      </c>
      <c r="AE202" s="128" t="s">
        <v>199</v>
      </c>
      <c r="AF202" s="128" t="s">
        <v>199</v>
      </c>
      <c r="AG202" s="128" t="s">
        <v>199</v>
      </c>
      <c r="AH202" s="128" t="s">
        <v>199</v>
      </c>
      <c r="AI202" s="128" t="s">
        <v>199</v>
      </c>
      <c r="AJ202" s="128" t="s">
        <v>199</v>
      </c>
      <c r="AK202" s="128" t="s">
        <v>199</v>
      </c>
      <c r="AL202" s="128" t="s">
        <v>295</v>
      </c>
    </row>
    <row r="203" spans="2:38" s="136" customFormat="1" ht="171" hidden="1" x14ac:dyDescent="0.2">
      <c r="B203" s="128" t="s">
        <v>455</v>
      </c>
      <c r="C203" s="129" t="s">
        <v>873</v>
      </c>
      <c r="D203" s="128" t="s">
        <v>1053</v>
      </c>
      <c r="E203" s="128" t="s">
        <v>1054</v>
      </c>
      <c r="F203" s="128" t="s">
        <v>1055</v>
      </c>
      <c r="G203" s="128"/>
      <c r="H203" s="128" t="s">
        <v>765</v>
      </c>
      <c r="I203" s="128" t="s">
        <v>877</v>
      </c>
      <c r="J203" s="128" t="s">
        <v>878</v>
      </c>
      <c r="K203" s="128" t="s">
        <v>199</v>
      </c>
      <c r="L203" s="128" t="s">
        <v>199</v>
      </c>
      <c r="M203" s="128" t="s">
        <v>1056</v>
      </c>
      <c r="N203" s="128" t="s">
        <v>1057</v>
      </c>
      <c r="O203" s="131" t="s">
        <v>1058</v>
      </c>
      <c r="P203" s="162" t="s">
        <v>775</v>
      </c>
      <c r="Q203" s="162" t="s">
        <v>776</v>
      </c>
      <c r="R203" s="128" t="s">
        <v>199</v>
      </c>
      <c r="S203" s="164">
        <v>45323</v>
      </c>
      <c r="T203" s="164">
        <v>45443</v>
      </c>
      <c r="U203" s="132" t="s">
        <v>199</v>
      </c>
      <c r="V203" s="133"/>
      <c r="W203" s="128"/>
      <c r="X203" s="134">
        <v>0.3</v>
      </c>
      <c r="Y203" s="128" t="s">
        <v>402</v>
      </c>
      <c r="Z203" s="128" t="s">
        <v>208</v>
      </c>
      <c r="AA203" s="128" t="s">
        <v>207</v>
      </c>
      <c r="AB203" s="128" t="s">
        <v>199</v>
      </c>
      <c r="AC203" s="128" t="s">
        <v>199</v>
      </c>
      <c r="AD203" s="128" t="s">
        <v>366</v>
      </c>
      <c r="AE203" s="128" t="s">
        <v>199</v>
      </c>
      <c r="AF203" s="128" t="s">
        <v>199</v>
      </c>
      <c r="AG203" s="128" t="s">
        <v>199</v>
      </c>
      <c r="AH203" s="128" t="s">
        <v>199</v>
      </c>
      <c r="AI203" s="128" t="s">
        <v>199</v>
      </c>
      <c r="AJ203" s="128" t="s">
        <v>404</v>
      </c>
      <c r="AK203" s="128" t="s">
        <v>706</v>
      </c>
      <c r="AL203" s="128" t="s">
        <v>778</v>
      </c>
    </row>
    <row r="204" spans="2:38" s="136" customFormat="1" ht="171" hidden="1" x14ac:dyDescent="0.2">
      <c r="B204" s="128" t="s">
        <v>455</v>
      </c>
      <c r="C204" s="129" t="s">
        <v>873</v>
      </c>
      <c r="D204" s="128" t="s">
        <v>1053</v>
      </c>
      <c r="E204" s="128" t="s">
        <v>1054</v>
      </c>
      <c r="F204" s="128" t="s">
        <v>1055</v>
      </c>
      <c r="G204" s="128"/>
      <c r="H204" s="128" t="s">
        <v>765</v>
      </c>
      <c r="I204" s="128" t="s">
        <v>877</v>
      </c>
      <c r="J204" s="128" t="s">
        <v>878</v>
      </c>
      <c r="K204" s="128" t="s">
        <v>199</v>
      </c>
      <c r="L204" s="128" t="s">
        <v>199</v>
      </c>
      <c r="M204" s="128" t="s">
        <v>1059</v>
      </c>
      <c r="N204" s="128" t="s">
        <v>1060</v>
      </c>
      <c r="O204" s="131" t="s">
        <v>1061</v>
      </c>
      <c r="P204" s="162" t="s">
        <v>775</v>
      </c>
      <c r="Q204" s="162" t="s">
        <v>776</v>
      </c>
      <c r="R204" s="128" t="s">
        <v>199</v>
      </c>
      <c r="S204" s="164">
        <v>45444</v>
      </c>
      <c r="T204" s="164">
        <v>45565</v>
      </c>
      <c r="U204" s="132" t="s">
        <v>199</v>
      </c>
      <c r="V204" s="133"/>
      <c r="W204" s="128"/>
      <c r="X204" s="134">
        <v>0.3</v>
      </c>
      <c r="Y204" s="128" t="s">
        <v>402</v>
      </c>
      <c r="Z204" s="128" t="s">
        <v>208</v>
      </c>
      <c r="AA204" s="128" t="s">
        <v>207</v>
      </c>
      <c r="AB204" s="128" t="s">
        <v>199</v>
      </c>
      <c r="AC204" s="128" t="s">
        <v>199</v>
      </c>
      <c r="AD204" s="128" t="s">
        <v>366</v>
      </c>
      <c r="AE204" s="128" t="s">
        <v>199</v>
      </c>
      <c r="AF204" s="128" t="s">
        <v>199</v>
      </c>
      <c r="AG204" s="128" t="s">
        <v>199</v>
      </c>
      <c r="AH204" s="128" t="s">
        <v>199</v>
      </c>
      <c r="AI204" s="128" t="s">
        <v>199</v>
      </c>
      <c r="AJ204" s="128" t="s">
        <v>404</v>
      </c>
      <c r="AK204" s="128" t="s">
        <v>706</v>
      </c>
      <c r="AL204" s="128" t="s">
        <v>778</v>
      </c>
    </row>
    <row r="205" spans="2:38" s="136" customFormat="1" ht="171" hidden="1" x14ac:dyDescent="0.2">
      <c r="B205" s="128" t="s">
        <v>455</v>
      </c>
      <c r="C205" s="129" t="s">
        <v>873</v>
      </c>
      <c r="D205" s="128" t="s">
        <v>1053</v>
      </c>
      <c r="E205" s="128" t="s">
        <v>1054</v>
      </c>
      <c r="F205" s="128" t="s">
        <v>1055</v>
      </c>
      <c r="G205" s="128"/>
      <c r="H205" s="128" t="s">
        <v>765</v>
      </c>
      <c r="I205" s="128" t="s">
        <v>877</v>
      </c>
      <c r="J205" s="128" t="s">
        <v>878</v>
      </c>
      <c r="K205" s="128" t="s">
        <v>199</v>
      </c>
      <c r="L205" s="128" t="s">
        <v>199</v>
      </c>
      <c r="M205" s="128" t="s">
        <v>1062</v>
      </c>
      <c r="N205" s="128" t="s">
        <v>1063</v>
      </c>
      <c r="O205" s="131" t="s">
        <v>1064</v>
      </c>
      <c r="P205" s="162" t="s">
        <v>775</v>
      </c>
      <c r="Q205" s="162" t="s">
        <v>776</v>
      </c>
      <c r="R205" s="128" t="s">
        <v>199</v>
      </c>
      <c r="S205" s="164">
        <v>45566</v>
      </c>
      <c r="T205" s="164">
        <v>45657</v>
      </c>
      <c r="U205" s="132" t="s">
        <v>199</v>
      </c>
      <c r="V205" s="133"/>
      <c r="W205" s="128"/>
      <c r="X205" s="134">
        <v>0.4</v>
      </c>
      <c r="Y205" s="128" t="s">
        <v>402</v>
      </c>
      <c r="Z205" s="128" t="s">
        <v>208</v>
      </c>
      <c r="AA205" s="128" t="s">
        <v>207</v>
      </c>
      <c r="AB205" s="128" t="s">
        <v>199</v>
      </c>
      <c r="AC205" s="128" t="s">
        <v>199</v>
      </c>
      <c r="AD205" s="128" t="s">
        <v>366</v>
      </c>
      <c r="AE205" s="128" t="s">
        <v>199</v>
      </c>
      <c r="AF205" s="128" t="s">
        <v>199</v>
      </c>
      <c r="AG205" s="128" t="s">
        <v>199</v>
      </c>
      <c r="AH205" s="128" t="s">
        <v>199</v>
      </c>
      <c r="AI205" s="128" t="s">
        <v>199</v>
      </c>
      <c r="AJ205" s="128" t="s">
        <v>404</v>
      </c>
      <c r="AK205" s="128" t="s">
        <v>706</v>
      </c>
      <c r="AL205" s="128" t="s">
        <v>778</v>
      </c>
    </row>
    <row r="206" spans="2:38" s="136" customFormat="1" ht="171" hidden="1" x14ac:dyDescent="0.2">
      <c r="B206" s="128" t="s">
        <v>455</v>
      </c>
      <c r="C206" s="129" t="s">
        <v>873</v>
      </c>
      <c r="D206" s="128" t="s">
        <v>1053</v>
      </c>
      <c r="E206" s="128" t="s">
        <v>1054</v>
      </c>
      <c r="F206" s="128" t="s">
        <v>1055</v>
      </c>
      <c r="G206" s="128"/>
      <c r="H206" s="128" t="s">
        <v>765</v>
      </c>
      <c r="I206" s="128" t="s">
        <v>877</v>
      </c>
      <c r="J206" s="128" t="s">
        <v>878</v>
      </c>
      <c r="K206" s="128" t="s">
        <v>199</v>
      </c>
      <c r="L206" s="128" t="s">
        <v>199</v>
      </c>
      <c r="M206" s="128" t="s">
        <v>1065</v>
      </c>
      <c r="N206" s="128" t="s">
        <v>1066</v>
      </c>
      <c r="O206" s="128" t="s">
        <v>1067</v>
      </c>
      <c r="P206" s="128" t="s">
        <v>895</v>
      </c>
      <c r="Q206" s="128"/>
      <c r="R206" s="128" t="s">
        <v>220</v>
      </c>
      <c r="S206" s="132">
        <v>45352</v>
      </c>
      <c r="T206" s="132">
        <v>45504</v>
      </c>
      <c r="U206" s="132" t="s">
        <v>282</v>
      </c>
      <c r="V206" s="133"/>
      <c r="W206" s="128"/>
      <c r="X206" s="128">
        <v>50</v>
      </c>
      <c r="Y206" s="128" t="s">
        <v>356</v>
      </c>
      <c r="Z206" s="128" t="s">
        <v>199</v>
      </c>
      <c r="AA206" s="128" t="s">
        <v>199</v>
      </c>
      <c r="AB206" s="128" t="s">
        <v>199</v>
      </c>
      <c r="AC206" s="128" t="s">
        <v>199</v>
      </c>
      <c r="AD206" s="128" t="s">
        <v>209</v>
      </c>
      <c r="AE206" s="128" t="s">
        <v>199</v>
      </c>
      <c r="AF206" s="128" t="s">
        <v>199</v>
      </c>
      <c r="AG206" s="128" t="s">
        <v>199</v>
      </c>
      <c r="AH206" s="128" t="s">
        <v>199</v>
      </c>
      <c r="AI206" s="128" t="s">
        <v>199</v>
      </c>
      <c r="AJ206" s="128" t="s">
        <v>199</v>
      </c>
      <c r="AK206" s="128" t="s">
        <v>199</v>
      </c>
      <c r="AL206" s="128" t="s">
        <v>235</v>
      </c>
    </row>
    <row r="207" spans="2:38" s="136" customFormat="1" ht="171" hidden="1" x14ac:dyDescent="0.2">
      <c r="B207" s="128" t="s">
        <v>455</v>
      </c>
      <c r="C207" s="129" t="s">
        <v>873</v>
      </c>
      <c r="D207" s="128" t="s">
        <v>1053</v>
      </c>
      <c r="E207" s="128" t="s">
        <v>1054</v>
      </c>
      <c r="F207" s="128" t="s">
        <v>1055</v>
      </c>
      <c r="G207" s="128"/>
      <c r="H207" s="128" t="s">
        <v>765</v>
      </c>
      <c r="I207" s="128" t="s">
        <v>877</v>
      </c>
      <c r="J207" s="128" t="s">
        <v>878</v>
      </c>
      <c r="K207" s="128" t="s">
        <v>199</v>
      </c>
      <c r="L207" s="128" t="s">
        <v>199</v>
      </c>
      <c r="M207" s="128" t="s">
        <v>1069</v>
      </c>
      <c r="N207" s="128" t="s">
        <v>1070</v>
      </c>
      <c r="O207" s="131" t="s">
        <v>1071</v>
      </c>
      <c r="P207" s="128" t="s">
        <v>895</v>
      </c>
      <c r="Q207" s="128"/>
      <c r="R207" s="128" t="s">
        <v>220</v>
      </c>
      <c r="S207" s="132">
        <v>45536</v>
      </c>
      <c r="T207" s="132">
        <v>45626</v>
      </c>
      <c r="U207" s="132" t="s">
        <v>282</v>
      </c>
      <c r="V207" s="128">
        <v>100</v>
      </c>
      <c r="W207" s="128" t="s">
        <v>356</v>
      </c>
      <c r="X207" s="128">
        <v>50</v>
      </c>
      <c r="Y207" s="128" t="s">
        <v>356</v>
      </c>
      <c r="Z207" s="128" t="s">
        <v>199</v>
      </c>
      <c r="AA207" s="128" t="s">
        <v>199</v>
      </c>
      <c r="AB207" s="128" t="s">
        <v>199</v>
      </c>
      <c r="AC207" s="128" t="s">
        <v>199</v>
      </c>
      <c r="AD207" s="128" t="s">
        <v>209</v>
      </c>
      <c r="AE207" s="128" t="s">
        <v>199</v>
      </c>
      <c r="AF207" s="128" t="s">
        <v>199</v>
      </c>
      <c r="AG207" s="128" t="s">
        <v>199</v>
      </c>
      <c r="AH207" s="128" t="s">
        <v>199</v>
      </c>
      <c r="AI207" s="128" t="s">
        <v>199</v>
      </c>
      <c r="AJ207" s="128" t="s">
        <v>199</v>
      </c>
      <c r="AK207" s="128" t="s">
        <v>199</v>
      </c>
      <c r="AL207" s="128" t="s">
        <v>235</v>
      </c>
    </row>
    <row r="208" spans="2:38" s="136" customFormat="1" ht="171" hidden="1" x14ac:dyDescent="0.2">
      <c r="B208" s="128" t="s">
        <v>455</v>
      </c>
      <c r="C208" s="129" t="s">
        <v>873</v>
      </c>
      <c r="D208" s="128" t="s">
        <v>1053</v>
      </c>
      <c r="E208" s="128" t="s">
        <v>1054</v>
      </c>
      <c r="F208" s="128" t="s">
        <v>1073</v>
      </c>
      <c r="G208" s="128"/>
      <c r="H208" s="128" t="s">
        <v>765</v>
      </c>
      <c r="I208" s="128" t="s">
        <v>877</v>
      </c>
      <c r="J208" s="128" t="s">
        <v>878</v>
      </c>
      <c r="K208" s="128" t="s">
        <v>199</v>
      </c>
      <c r="L208" s="128" t="s">
        <v>199</v>
      </c>
      <c r="M208" s="128" t="s">
        <v>1074</v>
      </c>
      <c r="N208" s="128" t="s">
        <v>1075</v>
      </c>
      <c r="O208" s="128" t="s">
        <v>1076</v>
      </c>
      <c r="P208" s="128" t="s">
        <v>895</v>
      </c>
      <c r="Q208" s="128"/>
      <c r="R208" s="128" t="s">
        <v>220</v>
      </c>
      <c r="S208" s="132">
        <v>45536</v>
      </c>
      <c r="T208" s="132">
        <v>45611</v>
      </c>
      <c r="U208" s="132" t="s">
        <v>282</v>
      </c>
      <c r="V208" s="133"/>
      <c r="W208" s="128"/>
      <c r="X208" s="128">
        <v>50</v>
      </c>
      <c r="Y208" s="128" t="s">
        <v>356</v>
      </c>
      <c r="Z208" s="128" t="s">
        <v>199</v>
      </c>
      <c r="AA208" s="128" t="s">
        <v>199</v>
      </c>
      <c r="AB208" s="128" t="s">
        <v>199</v>
      </c>
      <c r="AC208" s="128" t="s">
        <v>199</v>
      </c>
      <c r="AD208" s="128" t="s">
        <v>358</v>
      </c>
      <c r="AE208" s="128" t="s">
        <v>199</v>
      </c>
      <c r="AF208" s="128" t="s">
        <v>199</v>
      </c>
      <c r="AG208" s="128" t="s">
        <v>199</v>
      </c>
      <c r="AH208" s="128" t="s">
        <v>199</v>
      </c>
      <c r="AI208" s="128" t="s">
        <v>199</v>
      </c>
      <c r="AJ208" s="128" t="s">
        <v>199</v>
      </c>
      <c r="AK208" s="128"/>
      <c r="AL208" s="128" t="s">
        <v>235</v>
      </c>
    </row>
    <row r="209" spans="2:38" s="136" customFormat="1" ht="171" hidden="1" x14ac:dyDescent="0.2">
      <c r="B209" s="128" t="s">
        <v>455</v>
      </c>
      <c r="C209" s="129" t="s">
        <v>873</v>
      </c>
      <c r="D209" s="128" t="s">
        <v>1053</v>
      </c>
      <c r="E209" s="128" t="s">
        <v>1054</v>
      </c>
      <c r="F209" s="128" t="s">
        <v>1073</v>
      </c>
      <c r="G209" s="128"/>
      <c r="H209" s="128" t="s">
        <v>765</v>
      </c>
      <c r="I209" s="128" t="s">
        <v>877</v>
      </c>
      <c r="J209" s="128" t="s">
        <v>878</v>
      </c>
      <c r="K209" s="128" t="s">
        <v>199</v>
      </c>
      <c r="L209" s="128" t="s">
        <v>199</v>
      </c>
      <c r="M209" s="128" t="s">
        <v>1078</v>
      </c>
      <c r="N209" s="128" t="s">
        <v>1079</v>
      </c>
      <c r="O209" s="128" t="s">
        <v>1080</v>
      </c>
      <c r="P209" s="128" t="s">
        <v>895</v>
      </c>
      <c r="Q209" s="128"/>
      <c r="R209" s="128" t="s">
        <v>220</v>
      </c>
      <c r="S209" s="132">
        <v>45612</v>
      </c>
      <c r="T209" s="132">
        <v>45641</v>
      </c>
      <c r="U209" s="132" t="s">
        <v>282</v>
      </c>
      <c r="V209" s="133"/>
      <c r="W209" s="128"/>
      <c r="X209" s="128">
        <v>10</v>
      </c>
      <c r="Y209" s="128" t="s">
        <v>356</v>
      </c>
      <c r="Z209" s="128" t="s">
        <v>199</v>
      </c>
      <c r="AA209" s="128" t="s">
        <v>199</v>
      </c>
      <c r="AB209" s="128" t="s">
        <v>199</v>
      </c>
      <c r="AC209" s="128" t="s">
        <v>199</v>
      </c>
      <c r="AD209" s="128" t="s">
        <v>358</v>
      </c>
      <c r="AE209" s="128" t="s">
        <v>199</v>
      </c>
      <c r="AF209" s="128" t="s">
        <v>199</v>
      </c>
      <c r="AG209" s="128" t="s">
        <v>199</v>
      </c>
      <c r="AH209" s="128" t="s">
        <v>199</v>
      </c>
      <c r="AI209" s="128" t="s">
        <v>199</v>
      </c>
      <c r="AJ209" s="128" t="s">
        <v>199</v>
      </c>
      <c r="AK209" s="128"/>
      <c r="AL209" s="128" t="s">
        <v>235</v>
      </c>
    </row>
    <row r="210" spans="2:38" s="136" customFormat="1" ht="171" hidden="1" x14ac:dyDescent="0.2">
      <c r="B210" s="128" t="s">
        <v>455</v>
      </c>
      <c r="C210" s="129" t="s">
        <v>873</v>
      </c>
      <c r="D210" s="128" t="s">
        <v>1053</v>
      </c>
      <c r="E210" s="128" t="s">
        <v>1054</v>
      </c>
      <c r="F210" s="128" t="s">
        <v>1073</v>
      </c>
      <c r="G210" s="128"/>
      <c r="H210" s="128" t="s">
        <v>765</v>
      </c>
      <c r="I210" s="128" t="s">
        <v>877</v>
      </c>
      <c r="J210" s="128" t="s">
        <v>878</v>
      </c>
      <c r="K210" s="128" t="s">
        <v>199</v>
      </c>
      <c r="L210" s="128" t="s">
        <v>199</v>
      </c>
      <c r="M210" s="128" t="s">
        <v>1081</v>
      </c>
      <c r="N210" s="128" t="s">
        <v>1082</v>
      </c>
      <c r="O210" s="131" t="s">
        <v>1083</v>
      </c>
      <c r="P210" s="128" t="s">
        <v>895</v>
      </c>
      <c r="Q210" s="128"/>
      <c r="R210" s="128" t="s">
        <v>220</v>
      </c>
      <c r="S210" s="132">
        <v>45536</v>
      </c>
      <c r="T210" s="132">
        <v>45626</v>
      </c>
      <c r="U210" s="132" t="s">
        <v>282</v>
      </c>
      <c r="V210" s="133"/>
      <c r="W210" s="128"/>
      <c r="X210" s="128">
        <v>40</v>
      </c>
      <c r="Y210" s="128" t="s">
        <v>356</v>
      </c>
      <c r="Z210" s="128" t="s">
        <v>199</v>
      </c>
      <c r="AA210" s="128" t="s">
        <v>199</v>
      </c>
      <c r="AB210" s="128" t="s">
        <v>199</v>
      </c>
      <c r="AC210" s="128" t="s">
        <v>199</v>
      </c>
      <c r="AD210" s="128" t="s">
        <v>358</v>
      </c>
      <c r="AE210" s="128" t="s">
        <v>199</v>
      </c>
      <c r="AF210" s="128" t="s">
        <v>199</v>
      </c>
      <c r="AG210" s="128" t="s">
        <v>199</v>
      </c>
      <c r="AH210" s="128" t="s">
        <v>199</v>
      </c>
      <c r="AI210" s="128" t="s">
        <v>199</v>
      </c>
      <c r="AJ210" s="128" t="s">
        <v>199</v>
      </c>
      <c r="AK210" s="128"/>
      <c r="AL210" s="128" t="s">
        <v>235</v>
      </c>
    </row>
    <row r="211" spans="2:38" s="136" customFormat="1" ht="171" hidden="1" x14ac:dyDescent="0.2">
      <c r="B211" s="128" t="s">
        <v>455</v>
      </c>
      <c r="C211" s="129" t="s">
        <v>873</v>
      </c>
      <c r="D211" s="128" t="s">
        <v>1053</v>
      </c>
      <c r="E211" s="128" t="s">
        <v>1054</v>
      </c>
      <c r="F211" s="128" t="s">
        <v>1073</v>
      </c>
      <c r="G211" s="128"/>
      <c r="H211" s="128" t="s">
        <v>765</v>
      </c>
      <c r="I211" s="128" t="s">
        <v>878</v>
      </c>
      <c r="J211" s="128" t="s">
        <v>878</v>
      </c>
      <c r="K211" s="128" t="s">
        <v>199</v>
      </c>
      <c r="L211" s="128" t="s">
        <v>199</v>
      </c>
      <c r="M211" s="159" t="s">
        <v>1084</v>
      </c>
      <c r="N211" s="159" t="s">
        <v>1085</v>
      </c>
      <c r="O211" s="131" t="s">
        <v>1086</v>
      </c>
      <c r="P211" s="128" t="s">
        <v>673</v>
      </c>
      <c r="Q211" s="128" t="s">
        <v>674</v>
      </c>
      <c r="R211" s="128" t="s">
        <v>0</v>
      </c>
      <c r="S211" s="132">
        <v>45473</v>
      </c>
      <c r="T211" s="132">
        <v>45641</v>
      </c>
      <c r="U211" s="132" t="s">
        <v>519</v>
      </c>
      <c r="V211" s="140"/>
      <c r="W211" s="128"/>
      <c r="X211" s="128">
        <v>50</v>
      </c>
      <c r="Y211" s="128" t="s">
        <v>451</v>
      </c>
      <c r="Z211" s="128" t="s">
        <v>356</v>
      </c>
      <c r="AA211" s="128" t="s">
        <v>376</v>
      </c>
      <c r="AB211" s="128" t="s">
        <v>199</v>
      </c>
      <c r="AC211" s="128" t="s">
        <v>199</v>
      </c>
      <c r="AD211" s="128" t="s">
        <v>358</v>
      </c>
      <c r="AE211" s="128" t="s">
        <v>492</v>
      </c>
      <c r="AF211" s="128" t="s">
        <v>199</v>
      </c>
      <c r="AG211" s="128" t="s">
        <v>199</v>
      </c>
      <c r="AH211" s="128" t="s">
        <v>199</v>
      </c>
      <c r="AI211" s="128" t="s">
        <v>199</v>
      </c>
      <c r="AJ211" s="128" t="s">
        <v>199</v>
      </c>
      <c r="AK211" s="128" t="s">
        <v>199</v>
      </c>
      <c r="AL211" s="128" t="s">
        <v>675</v>
      </c>
    </row>
    <row r="212" spans="2:38" s="136" customFormat="1" ht="171" hidden="1" x14ac:dyDescent="0.2">
      <c r="B212" s="128" t="s">
        <v>455</v>
      </c>
      <c r="C212" s="129" t="s">
        <v>873</v>
      </c>
      <c r="D212" s="128" t="s">
        <v>1053</v>
      </c>
      <c r="E212" s="128" t="s">
        <v>1054</v>
      </c>
      <c r="F212" s="128" t="s">
        <v>1087</v>
      </c>
      <c r="G212" s="128"/>
      <c r="H212" s="128" t="s">
        <v>765</v>
      </c>
      <c r="I212" s="128" t="s">
        <v>877</v>
      </c>
      <c r="J212" s="128" t="s">
        <v>878</v>
      </c>
      <c r="K212" s="128" t="s">
        <v>199</v>
      </c>
      <c r="L212" s="128" t="s">
        <v>199</v>
      </c>
      <c r="M212" s="128" t="s">
        <v>1088</v>
      </c>
      <c r="N212" s="128" t="s">
        <v>1089</v>
      </c>
      <c r="O212" s="131" t="s">
        <v>1090</v>
      </c>
      <c r="P212" s="128" t="s">
        <v>895</v>
      </c>
      <c r="Q212" s="128"/>
      <c r="R212" s="128" t="s">
        <v>220</v>
      </c>
      <c r="S212" s="132">
        <v>45292</v>
      </c>
      <c r="T212" s="132">
        <v>45626</v>
      </c>
      <c r="U212" s="132" t="s">
        <v>519</v>
      </c>
      <c r="V212" s="128"/>
      <c r="W212" s="128"/>
      <c r="X212" s="128">
        <v>100</v>
      </c>
      <c r="Y212" s="128" t="s">
        <v>356</v>
      </c>
      <c r="Z212" s="128" t="s">
        <v>199</v>
      </c>
      <c r="AA212" s="128" t="s">
        <v>199</v>
      </c>
      <c r="AB212" s="128" t="s">
        <v>199</v>
      </c>
      <c r="AC212" s="128" t="s">
        <v>199</v>
      </c>
      <c r="AD212" s="128" t="s">
        <v>209</v>
      </c>
      <c r="AE212" s="128" t="s">
        <v>199</v>
      </c>
      <c r="AF212" s="128" t="s">
        <v>199</v>
      </c>
      <c r="AG212" s="128" t="s">
        <v>199</v>
      </c>
      <c r="AH212" s="128" t="s">
        <v>199</v>
      </c>
      <c r="AI212" s="128" t="s">
        <v>199</v>
      </c>
      <c r="AJ212" s="128" t="s">
        <v>199</v>
      </c>
      <c r="AK212" s="128" t="s">
        <v>199</v>
      </c>
      <c r="AL212" s="128" t="s">
        <v>235</v>
      </c>
    </row>
    <row r="213" spans="2:38" s="136" customFormat="1" ht="171" hidden="1" x14ac:dyDescent="0.2">
      <c r="B213" s="128" t="s">
        <v>455</v>
      </c>
      <c r="C213" s="129" t="s">
        <v>873</v>
      </c>
      <c r="D213" s="128" t="s">
        <v>1091</v>
      </c>
      <c r="E213" s="128" t="s">
        <v>1092</v>
      </c>
      <c r="F213" s="128" t="s">
        <v>1093</v>
      </c>
      <c r="G213" s="128"/>
      <c r="H213" s="128" t="s">
        <v>765</v>
      </c>
      <c r="I213" s="128" t="s">
        <v>1015</v>
      </c>
      <c r="J213" s="128" t="s">
        <v>199</v>
      </c>
      <c r="K213" s="128" t="s">
        <v>199</v>
      </c>
      <c r="L213" s="128" t="s">
        <v>199</v>
      </c>
      <c r="M213" s="128" t="s">
        <v>1094</v>
      </c>
      <c r="N213" s="128" t="s">
        <v>1095</v>
      </c>
      <c r="O213" s="128" t="s">
        <v>1096</v>
      </c>
      <c r="P213" s="128" t="s">
        <v>895</v>
      </c>
      <c r="Q213" s="128"/>
      <c r="R213" s="128" t="s">
        <v>220</v>
      </c>
      <c r="S213" s="132">
        <v>45292</v>
      </c>
      <c r="T213" s="132">
        <v>45641</v>
      </c>
      <c r="U213" s="132" t="s">
        <v>199</v>
      </c>
      <c r="V213" s="128"/>
      <c r="W213" s="128"/>
      <c r="X213" s="128">
        <v>50</v>
      </c>
      <c r="Y213" s="128" t="s">
        <v>356</v>
      </c>
      <c r="Z213" s="128" t="s">
        <v>199</v>
      </c>
      <c r="AA213" s="128" t="s">
        <v>199</v>
      </c>
      <c r="AB213" s="128" t="s">
        <v>199</v>
      </c>
      <c r="AC213" s="128" t="s">
        <v>199</v>
      </c>
      <c r="AD213" s="128" t="s">
        <v>209</v>
      </c>
      <c r="AE213" s="128" t="s">
        <v>199</v>
      </c>
      <c r="AF213" s="128" t="s">
        <v>199</v>
      </c>
      <c r="AG213" s="128" t="s">
        <v>199</v>
      </c>
      <c r="AH213" s="128" t="s">
        <v>199</v>
      </c>
      <c r="AI213" s="128" t="s">
        <v>199</v>
      </c>
      <c r="AJ213" s="128" t="s">
        <v>199</v>
      </c>
      <c r="AK213" s="128" t="s">
        <v>199</v>
      </c>
      <c r="AL213" s="128" t="s">
        <v>235</v>
      </c>
    </row>
    <row r="214" spans="2:38" s="136" customFormat="1" ht="171" hidden="1" x14ac:dyDescent="0.2">
      <c r="B214" s="128" t="s">
        <v>455</v>
      </c>
      <c r="C214" s="129" t="s">
        <v>873</v>
      </c>
      <c r="D214" s="128" t="s">
        <v>1091</v>
      </c>
      <c r="E214" s="128" t="s">
        <v>1092</v>
      </c>
      <c r="F214" s="128" t="s">
        <v>1093</v>
      </c>
      <c r="G214" s="128"/>
      <c r="H214" s="128" t="s">
        <v>765</v>
      </c>
      <c r="I214" s="128" t="s">
        <v>1015</v>
      </c>
      <c r="J214" s="128" t="s">
        <v>199</v>
      </c>
      <c r="K214" s="128" t="s">
        <v>199</v>
      </c>
      <c r="L214" s="128" t="s">
        <v>199</v>
      </c>
      <c r="M214" s="128" t="s">
        <v>1097</v>
      </c>
      <c r="N214" s="128" t="s">
        <v>1098</v>
      </c>
      <c r="O214" s="128" t="s">
        <v>1099</v>
      </c>
      <c r="P214" s="128" t="s">
        <v>895</v>
      </c>
      <c r="Q214" s="128"/>
      <c r="R214" s="128" t="s">
        <v>220</v>
      </c>
      <c r="S214" s="132">
        <v>45474</v>
      </c>
      <c r="T214" s="132">
        <v>45641</v>
      </c>
      <c r="U214" s="132" t="s">
        <v>519</v>
      </c>
      <c r="V214" s="128"/>
      <c r="W214" s="128"/>
      <c r="X214" s="128">
        <v>50</v>
      </c>
      <c r="Y214" s="128" t="s">
        <v>356</v>
      </c>
      <c r="Z214" s="128" t="s">
        <v>199</v>
      </c>
      <c r="AA214" s="128" t="s">
        <v>199</v>
      </c>
      <c r="AB214" s="128" t="s">
        <v>199</v>
      </c>
      <c r="AC214" s="128" t="s">
        <v>199</v>
      </c>
      <c r="AD214" s="128" t="s">
        <v>209</v>
      </c>
      <c r="AE214" s="128" t="s">
        <v>199</v>
      </c>
      <c r="AF214" s="128" t="s">
        <v>199</v>
      </c>
      <c r="AG214" s="128" t="s">
        <v>199</v>
      </c>
      <c r="AH214" s="128" t="s">
        <v>199</v>
      </c>
      <c r="AI214" s="128" t="s">
        <v>199</v>
      </c>
      <c r="AJ214" s="128" t="s">
        <v>199</v>
      </c>
      <c r="AK214" s="128" t="s">
        <v>199</v>
      </c>
      <c r="AL214" s="128" t="s">
        <v>235</v>
      </c>
    </row>
    <row r="215" spans="2:38" s="136" customFormat="1" ht="171" hidden="1" x14ac:dyDescent="0.2">
      <c r="B215" s="128" t="s">
        <v>455</v>
      </c>
      <c r="C215" s="129" t="s">
        <v>873</v>
      </c>
      <c r="D215" s="128" t="s">
        <v>1091</v>
      </c>
      <c r="E215" s="128" t="s">
        <v>1092</v>
      </c>
      <c r="F215" s="128" t="s">
        <v>1100</v>
      </c>
      <c r="G215" s="128"/>
      <c r="H215" s="128" t="s">
        <v>765</v>
      </c>
      <c r="I215" s="128" t="s">
        <v>1015</v>
      </c>
      <c r="J215" s="128" t="s">
        <v>199</v>
      </c>
      <c r="K215" s="128" t="s">
        <v>199</v>
      </c>
      <c r="L215" s="128" t="s">
        <v>199</v>
      </c>
      <c r="M215" s="128" t="s">
        <v>1101</v>
      </c>
      <c r="N215" s="128" t="s">
        <v>1102</v>
      </c>
      <c r="O215" s="128" t="s">
        <v>1103</v>
      </c>
      <c r="P215" s="128" t="s">
        <v>895</v>
      </c>
      <c r="Q215" s="128"/>
      <c r="R215" s="128" t="s">
        <v>220</v>
      </c>
      <c r="S215" s="132">
        <v>45352</v>
      </c>
      <c r="T215" s="132">
        <v>45473</v>
      </c>
      <c r="U215" s="132" t="s">
        <v>519</v>
      </c>
      <c r="V215" s="128">
        <v>50</v>
      </c>
      <c r="W215" s="128" t="s">
        <v>356</v>
      </c>
      <c r="X215" s="128">
        <v>50</v>
      </c>
      <c r="Y215" s="128" t="s">
        <v>356</v>
      </c>
      <c r="Z215" s="128" t="s">
        <v>199</v>
      </c>
      <c r="AA215" s="128" t="s">
        <v>199</v>
      </c>
      <c r="AB215" s="128" t="s">
        <v>199</v>
      </c>
      <c r="AC215" s="128" t="s">
        <v>199</v>
      </c>
      <c r="AD215" s="128" t="s">
        <v>209</v>
      </c>
      <c r="AE215" s="128" t="s">
        <v>199</v>
      </c>
      <c r="AF215" s="128" t="s">
        <v>199</v>
      </c>
      <c r="AG215" s="128" t="s">
        <v>199</v>
      </c>
      <c r="AH215" s="128" t="s">
        <v>199</v>
      </c>
      <c r="AI215" s="128" t="s">
        <v>199</v>
      </c>
      <c r="AJ215" s="128" t="s">
        <v>199</v>
      </c>
      <c r="AK215" s="128" t="s">
        <v>199</v>
      </c>
      <c r="AL215" s="128" t="s">
        <v>235</v>
      </c>
    </row>
    <row r="216" spans="2:38" s="136" customFormat="1" ht="171" hidden="1" x14ac:dyDescent="0.2">
      <c r="B216" s="128" t="s">
        <v>455</v>
      </c>
      <c r="C216" s="129" t="s">
        <v>873</v>
      </c>
      <c r="D216" s="128" t="s">
        <v>1091</v>
      </c>
      <c r="E216" s="128" t="s">
        <v>1092</v>
      </c>
      <c r="F216" s="128" t="s">
        <v>1100</v>
      </c>
      <c r="G216" s="128"/>
      <c r="H216" s="128" t="s">
        <v>765</v>
      </c>
      <c r="I216" s="128" t="s">
        <v>1015</v>
      </c>
      <c r="J216" s="128" t="s">
        <v>199</v>
      </c>
      <c r="K216" s="128" t="s">
        <v>199</v>
      </c>
      <c r="L216" s="128" t="s">
        <v>199</v>
      </c>
      <c r="M216" s="128" t="s">
        <v>1101</v>
      </c>
      <c r="N216" s="128" t="s">
        <v>1102</v>
      </c>
      <c r="O216" s="128" t="s">
        <v>1104</v>
      </c>
      <c r="P216" s="128" t="s">
        <v>895</v>
      </c>
      <c r="Q216" s="128"/>
      <c r="R216" s="128" t="s">
        <v>220</v>
      </c>
      <c r="S216" s="132">
        <v>45474</v>
      </c>
      <c r="T216" s="132">
        <v>45641</v>
      </c>
      <c r="U216" s="132" t="s">
        <v>519</v>
      </c>
      <c r="V216" s="128"/>
      <c r="W216" s="128"/>
      <c r="X216" s="128">
        <v>50</v>
      </c>
      <c r="Y216" s="128" t="s">
        <v>356</v>
      </c>
      <c r="Z216" s="128" t="s">
        <v>199</v>
      </c>
      <c r="AA216" s="128" t="s">
        <v>199</v>
      </c>
      <c r="AB216" s="128" t="s">
        <v>199</v>
      </c>
      <c r="AC216" s="128" t="s">
        <v>199</v>
      </c>
      <c r="AD216" s="128" t="s">
        <v>209</v>
      </c>
      <c r="AE216" s="128" t="s">
        <v>199</v>
      </c>
      <c r="AF216" s="128" t="s">
        <v>199</v>
      </c>
      <c r="AG216" s="128" t="s">
        <v>199</v>
      </c>
      <c r="AH216" s="128" t="s">
        <v>199</v>
      </c>
      <c r="AI216" s="128" t="s">
        <v>199</v>
      </c>
      <c r="AJ216" s="128" t="s">
        <v>199</v>
      </c>
      <c r="AK216" s="128" t="s">
        <v>199</v>
      </c>
      <c r="AL216" s="128" t="s">
        <v>235</v>
      </c>
    </row>
    <row r="217" spans="2:38" s="136" customFormat="1" ht="213" hidden="1" customHeight="1" x14ac:dyDescent="0.2">
      <c r="B217" s="128" t="s">
        <v>455</v>
      </c>
      <c r="C217" s="129" t="s">
        <v>873</v>
      </c>
      <c r="D217" s="128" t="s">
        <v>874</v>
      </c>
      <c r="E217" s="128" t="s">
        <v>1092</v>
      </c>
      <c r="F217" s="128" t="s">
        <v>1105</v>
      </c>
      <c r="G217" s="128"/>
      <c r="H217" s="128" t="s">
        <v>765</v>
      </c>
      <c r="I217" s="128" t="s">
        <v>877</v>
      </c>
      <c r="J217" s="128" t="s">
        <v>878</v>
      </c>
      <c r="K217" s="128" t="s">
        <v>199</v>
      </c>
      <c r="L217" s="128" t="s">
        <v>199</v>
      </c>
      <c r="M217" s="128" t="s">
        <v>1106</v>
      </c>
      <c r="N217" s="128" t="s">
        <v>1107</v>
      </c>
      <c r="O217" s="131" t="s">
        <v>1108</v>
      </c>
      <c r="P217" s="128" t="s">
        <v>895</v>
      </c>
      <c r="Q217" s="128"/>
      <c r="R217" s="128" t="s">
        <v>220</v>
      </c>
      <c r="S217" s="132">
        <v>45292</v>
      </c>
      <c r="T217" s="132">
        <v>45641</v>
      </c>
      <c r="U217" s="132" t="s">
        <v>519</v>
      </c>
      <c r="V217" s="133"/>
      <c r="W217" s="128"/>
      <c r="X217" s="128">
        <v>100</v>
      </c>
      <c r="Y217" s="128" t="s">
        <v>356</v>
      </c>
      <c r="Z217" s="128" t="s">
        <v>199</v>
      </c>
      <c r="AA217" s="128" t="s">
        <v>199</v>
      </c>
      <c r="AB217" s="128" t="s">
        <v>199</v>
      </c>
      <c r="AC217" s="128" t="s">
        <v>199</v>
      </c>
      <c r="AD217" s="128" t="s">
        <v>209</v>
      </c>
      <c r="AE217" s="128" t="s">
        <v>199</v>
      </c>
      <c r="AF217" s="128" t="s">
        <v>199</v>
      </c>
      <c r="AG217" s="128" t="s">
        <v>199</v>
      </c>
      <c r="AH217" s="128" t="s">
        <v>199</v>
      </c>
      <c r="AI217" s="128" t="s">
        <v>199</v>
      </c>
      <c r="AJ217" s="128" t="s">
        <v>199</v>
      </c>
      <c r="AK217" s="128" t="s">
        <v>199</v>
      </c>
      <c r="AL217" s="128" t="s">
        <v>235</v>
      </c>
    </row>
    <row r="218" spans="2:38" s="136" customFormat="1" ht="171" hidden="1" x14ac:dyDescent="0.2">
      <c r="B218" s="128" t="s">
        <v>455</v>
      </c>
      <c r="C218" s="129" t="s">
        <v>873</v>
      </c>
      <c r="D218" s="128" t="s">
        <v>1110</v>
      </c>
      <c r="E218" s="128" t="s">
        <v>1111</v>
      </c>
      <c r="F218" s="128" t="s">
        <v>1112</v>
      </c>
      <c r="G218" s="128"/>
      <c r="H218" s="128" t="s">
        <v>765</v>
      </c>
      <c r="I218" s="128" t="s">
        <v>877</v>
      </c>
      <c r="J218" s="128" t="s">
        <v>878</v>
      </c>
      <c r="K218" s="128" t="s">
        <v>199</v>
      </c>
      <c r="L218" s="128" t="s">
        <v>199</v>
      </c>
      <c r="M218" s="128" t="s">
        <v>1113</v>
      </c>
      <c r="N218" s="128" t="s">
        <v>1114</v>
      </c>
      <c r="O218" s="128" t="s">
        <v>1115</v>
      </c>
      <c r="P218" s="128" t="s">
        <v>895</v>
      </c>
      <c r="Q218" s="128"/>
      <c r="R218" s="128" t="s">
        <v>220</v>
      </c>
      <c r="S218" s="132">
        <v>45566</v>
      </c>
      <c r="T218" s="132">
        <v>45641</v>
      </c>
      <c r="U218" s="132" t="s">
        <v>519</v>
      </c>
      <c r="V218" s="133"/>
      <c r="W218" s="128"/>
      <c r="X218" s="128">
        <v>100</v>
      </c>
      <c r="Y218" s="128" t="s">
        <v>356</v>
      </c>
      <c r="Z218" s="128" t="s">
        <v>199</v>
      </c>
      <c r="AA218" s="128" t="s">
        <v>199</v>
      </c>
      <c r="AB218" s="128" t="s">
        <v>199</v>
      </c>
      <c r="AC218" s="128" t="s">
        <v>199</v>
      </c>
      <c r="AD218" s="128" t="s">
        <v>358</v>
      </c>
      <c r="AE218" s="128" t="s">
        <v>199</v>
      </c>
      <c r="AF218" s="128" t="s">
        <v>199</v>
      </c>
      <c r="AG218" s="128" t="s">
        <v>199</v>
      </c>
      <c r="AH218" s="128" t="s">
        <v>199</v>
      </c>
      <c r="AI218" s="128" t="s">
        <v>199</v>
      </c>
      <c r="AJ218" s="128" t="s">
        <v>199</v>
      </c>
      <c r="AK218" s="128" t="s">
        <v>199</v>
      </c>
      <c r="AL218" s="128" t="s">
        <v>983</v>
      </c>
    </row>
    <row r="219" spans="2:38" s="136" customFormat="1" ht="199.5" hidden="1" x14ac:dyDescent="0.2">
      <c r="B219" s="128" t="s">
        <v>455</v>
      </c>
      <c r="C219" s="129" t="s">
        <v>873</v>
      </c>
      <c r="D219" s="128" t="s">
        <v>1110</v>
      </c>
      <c r="E219" s="128" t="s">
        <v>1111</v>
      </c>
      <c r="F219" s="128" t="s">
        <v>1112</v>
      </c>
      <c r="G219" s="128"/>
      <c r="H219" s="128" t="s">
        <v>765</v>
      </c>
      <c r="I219" s="128" t="s">
        <v>877</v>
      </c>
      <c r="J219" s="128" t="s">
        <v>878</v>
      </c>
      <c r="K219" s="128" t="s">
        <v>199</v>
      </c>
      <c r="L219" s="128" t="s">
        <v>199</v>
      </c>
      <c r="M219" s="128" t="s">
        <v>1116</v>
      </c>
      <c r="N219" s="128" t="s">
        <v>1117</v>
      </c>
      <c r="O219" s="131" t="s">
        <v>1118</v>
      </c>
      <c r="P219" s="128" t="s">
        <v>679</v>
      </c>
      <c r="Q219" s="128" t="s">
        <v>1119</v>
      </c>
      <c r="R219" s="128" t="s">
        <v>99</v>
      </c>
      <c r="S219" s="132">
        <v>45292</v>
      </c>
      <c r="T219" s="132">
        <v>45641</v>
      </c>
      <c r="U219" s="132" t="s">
        <v>99</v>
      </c>
      <c r="V219" s="140"/>
      <c r="W219" s="128"/>
      <c r="X219" s="128">
        <v>100</v>
      </c>
      <c r="Y219" s="128" t="s">
        <v>356</v>
      </c>
      <c r="Z219" s="128" t="s">
        <v>199</v>
      </c>
      <c r="AA219" s="128" t="s">
        <v>199</v>
      </c>
      <c r="AB219" s="128" t="s">
        <v>199</v>
      </c>
      <c r="AC219" s="128" t="s">
        <v>199</v>
      </c>
      <c r="AD219" s="128" t="s">
        <v>358</v>
      </c>
      <c r="AE219" s="128" t="s">
        <v>492</v>
      </c>
      <c r="AF219" s="128" t="s">
        <v>199</v>
      </c>
      <c r="AG219" s="128" t="s">
        <v>199</v>
      </c>
      <c r="AH219" s="128" t="s">
        <v>199</v>
      </c>
      <c r="AI219" s="128" t="s">
        <v>199</v>
      </c>
      <c r="AJ219" s="128" t="s">
        <v>199</v>
      </c>
      <c r="AK219" s="128" t="s">
        <v>199</v>
      </c>
      <c r="AL219" s="128" t="s">
        <v>666</v>
      </c>
    </row>
    <row r="220" spans="2:38" s="136" customFormat="1" ht="171" hidden="1" x14ac:dyDescent="0.2">
      <c r="B220" s="128" t="s">
        <v>455</v>
      </c>
      <c r="C220" s="129" t="s">
        <v>873</v>
      </c>
      <c r="D220" s="128" t="s">
        <v>1110</v>
      </c>
      <c r="E220" s="128" t="s">
        <v>1111</v>
      </c>
      <c r="F220" s="128" t="s">
        <v>1120</v>
      </c>
      <c r="G220" s="128"/>
      <c r="H220" s="128" t="s">
        <v>765</v>
      </c>
      <c r="I220" s="128" t="s">
        <v>877</v>
      </c>
      <c r="J220" s="128" t="s">
        <v>878</v>
      </c>
      <c r="K220" s="128" t="s">
        <v>199</v>
      </c>
      <c r="L220" s="128" t="s">
        <v>199</v>
      </c>
      <c r="M220" s="128" t="s">
        <v>1121</v>
      </c>
      <c r="N220" s="128" t="s">
        <v>1122</v>
      </c>
      <c r="O220" s="131" t="s">
        <v>1123</v>
      </c>
      <c r="P220" s="128" t="s">
        <v>895</v>
      </c>
      <c r="Q220" s="128"/>
      <c r="R220" s="128" t="s">
        <v>220</v>
      </c>
      <c r="S220" s="132">
        <v>45566</v>
      </c>
      <c r="T220" s="132">
        <v>45641</v>
      </c>
      <c r="U220" s="132" t="s">
        <v>519</v>
      </c>
      <c r="V220" s="128"/>
      <c r="W220" s="128"/>
      <c r="X220" s="128">
        <v>50</v>
      </c>
      <c r="Y220" s="128" t="s">
        <v>356</v>
      </c>
      <c r="Z220" s="128" t="s">
        <v>199</v>
      </c>
      <c r="AA220" s="128" t="s">
        <v>199</v>
      </c>
      <c r="AB220" s="128" t="s">
        <v>199</v>
      </c>
      <c r="AC220" s="128" t="s">
        <v>199</v>
      </c>
      <c r="AD220" s="128" t="s">
        <v>209</v>
      </c>
      <c r="AE220" s="128" t="s">
        <v>199</v>
      </c>
      <c r="AF220" s="128" t="s">
        <v>199</v>
      </c>
      <c r="AG220" s="128" t="s">
        <v>199</v>
      </c>
      <c r="AH220" s="128" t="s">
        <v>199</v>
      </c>
      <c r="AI220" s="128" t="s">
        <v>199</v>
      </c>
      <c r="AJ220" s="128" t="s">
        <v>199</v>
      </c>
      <c r="AK220" s="128" t="s">
        <v>199</v>
      </c>
      <c r="AL220" s="128" t="s">
        <v>983</v>
      </c>
    </row>
    <row r="221" spans="2:38" s="136" customFormat="1" ht="171" hidden="1" x14ac:dyDescent="0.2">
      <c r="B221" s="128" t="s">
        <v>455</v>
      </c>
      <c r="C221" s="129" t="s">
        <v>873</v>
      </c>
      <c r="D221" s="128" t="s">
        <v>1110</v>
      </c>
      <c r="E221" s="128" t="s">
        <v>1111</v>
      </c>
      <c r="F221" s="128" t="s">
        <v>1120</v>
      </c>
      <c r="G221" s="128"/>
      <c r="H221" s="128" t="s">
        <v>765</v>
      </c>
      <c r="I221" s="128" t="s">
        <v>877</v>
      </c>
      <c r="J221" s="128" t="s">
        <v>878</v>
      </c>
      <c r="K221" s="128" t="s">
        <v>199</v>
      </c>
      <c r="L221" s="128" t="s">
        <v>199</v>
      </c>
      <c r="M221" s="128" t="s">
        <v>1124</v>
      </c>
      <c r="N221" s="128" t="s">
        <v>1125</v>
      </c>
      <c r="O221" s="131" t="s">
        <v>1126</v>
      </c>
      <c r="P221" s="128" t="s">
        <v>895</v>
      </c>
      <c r="Q221" s="128"/>
      <c r="R221" s="128" t="s">
        <v>220</v>
      </c>
      <c r="S221" s="132">
        <v>45474</v>
      </c>
      <c r="T221" s="132">
        <v>45641</v>
      </c>
      <c r="U221" s="132" t="s">
        <v>50</v>
      </c>
      <c r="V221" s="133"/>
      <c r="W221" s="128"/>
      <c r="X221" s="128">
        <v>50</v>
      </c>
      <c r="Y221" s="128" t="s">
        <v>356</v>
      </c>
      <c r="Z221" s="128" t="s">
        <v>199</v>
      </c>
      <c r="AA221" s="128" t="s">
        <v>199</v>
      </c>
      <c r="AB221" s="128" t="s">
        <v>199</v>
      </c>
      <c r="AC221" s="128" t="s">
        <v>199</v>
      </c>
      <c r="AD221" s="128" t="s">
        <v>209</v>
      </c>
      <c r="AE221" s="128" t="s">
        <v>199</v>
      </c>
      <c r="AF221" s="128" t="s">
        <v>199</v>
      </c>
      <c r="AG221" s="128" t="s">
        <v>199</v>
      </c>
      <c r="AH221" s="128" t="s">
        <v>199</v>
      </c>
      <c r="AI221" s="128" t="s">
        <v>199</v>
      </c>
      <c r="AJ221" s="128" t="s">
        <v>199</v>
      </c>
      <c r="AK221" s="128" t="s">
        <v>199</v>
      </c>
      <c r="AL221" s="128" t="s">
        <v>983</v>
      </c>
    </row>
    <row r="222" spans="2:38" s="136" customFormat="1" ht="185.25" hidden="1" x14ac:dyDescent="0.2">
      <c r="B222" s="128" t="s">
        <v>455</v>
      </c>
      <c r="C222" s="129" t="s">
        <v>873</v>
      </c>
      <c r="D222" s="128" t="s">
        <v>1110</v>
      </c>
      <c r="E222" s="128" t="s">
        <v>1111</v>
      </c>
      <c r="F222" s="128" t="s">
        <v>1127</v>
      </c>
      <c r="G222" s="128"/>
      <c r="H222" s="128" t="s">
        <v>765</v>
      </c>
      <c r="I222" s="128" t="s">
        <v>877</v>
      </c>
      <c r="J222" s="128" t="s">
        <v>878</v>
      </c>
      <c r="K222" s="128" t="s">
        <v>199</v>
      </c>
      <c r="L222" s="128" t="s">
        <v>199</v>
      </c>
      <c r="M222" s="148" t="s">
        <v>1128</v>
      </c>
      <c r="N222" s="148" t="s">
        <v>1129</v>
      </c>
      <c r="O222" s="148" t="s">
        <v>1130</v>
      </c>
      <c r="P222" s="128" t="s">
        <v>895</v>
      </c>
      <c r="Q222" s="128"/>
      <c r="R222" s="128" t="s">
        <v>220</v>
      </c>
      <c r="S222" s="132">
        <v>45474</v>
      </c>
      <c r="T222" s="132">
        <v>45641</v>
      </c>
      <c r="U222" s="132" t="s">
        <v>519</v>
      </c>
      <c r="V222" s="133"/>
      <c r="W222" s="128"/>
      <c r="X222" s="128">
        <v>70</v>
      </c>
      <c r="Y222" s="128" t="s">
        <v>356</v>
      </c>
      <c r="Z222" s="128" t="s">
        <v>357</v>
      </c>
      <c r="AA222" s="128" t="s">
        <v>376</v>
      </c>
      <c r="AB222" s="128" t="s">
        <v>199</v>
      </c>
      <c r="AC222" s="128" t="s">
        <v>199</v>
      </c>
      <c r="AD222" s="128" t="s">
        <v>359</v>
      </c>
      <c r="AE222" s="128" t="s">
        <v>358</v>
      </c>
      <c r="AF222" s="128" t="s">
        <v>419</v>
      </c>
      <c r="AG222" s="128" t="s">
        <v>199</v>
      </c>
      <c r="AH222" s="128" t="s">
        <v>199</v>
      </c>
      <c r="AI222" s="128" t="s">
        <v>199</v>
      </c>
      <c r="AJ222" s="128" t="s">
        <v>199</v>
      </c>
      <c r="AK222" s="128" t="s">
        <v>199</v>
      </c>
      <c r="AL222" s="128" t="s">
        <v>983</v>
      </c>
    </row>
    <row r="223" spans="2:38" s="136" customFormat="1" ht="171" hidden="1" x14ac:dyDescent="0.2">
      <c r="B223" s="128" t="s">
        <v>455</v>
      </c>
      <c r="C223" s="129" t="s">
        <v>873</v>
      </c>
      <c r="D223" s="128" t="s">
        <v>1110</v>
      </c>
      <c r="E223" s="128" t="s">
        <v>1111</v>
      </c>
      <c r="F223" s="128" t="s">
        <v>1127</v>
      </c>
      <c r="G223" s="128"/>
      <c r="H223" s="128" t="s">
        <v>765</v>
      </c>
      <c r="I223" s="128" t="s">
        <v>877</v>
      </c>
      <c r="J223" s="128" t="s">
        <v>878</v>
      </c>
      <c r="K223" s="128" t="s">
        <v>199</v>
      </c>
      <c r="L223" s="128" t="s">
        <v>199</v>
      </c>
      <c r="M223" s="128" t="s">
        <v>1131</v>
      </c>
      <c r="N223" s="128" t="s">
        <v>1132</v>
      </c>
      <c r="O223" s="131" t="s">
        <v>1133</v>
      </c>
      <c r="P223" s="128" t="s">
        <v>679</v>
      </c>
      <c r="Q223" s="128" t="s">
        <v>684</v>
      </c>
      <c r="R223" s="128" t="s">
        <v>1134</v>
      </c>
      <c r="S223" s="132">
        <v>45323</v>
      </c>
      <c r="T223" s="132">
        <v>45658</v>
      </c>
      <c r="U223" s="132" t="s">
        <v>99</v>
      </c>
      <c r="V223" s="140"/>
      <c r="W223" s="128"/>
      <c r="X223" s="128">
        <v>100</v>
      </c>
      <c r="Y223" s="128" t="s">
        <v>356</v>
      </c>
      <c r="Z223" s="128" t="s">
        <v>357</v>
      </c>
      <c r="AA223" s="128" t="s">
        <v>376</v>
      </c>
      <c r="AB223" s="128" t="s">
        <v>199</v>
      </c>
      <c r="AC223" s="128" t="s">
        <v>199</v>
      </c>
      <c r="AD223" s="128" t="s">
        <v>359</v>
      </c>
      <c r="AE223" s="128" t="s">
        <v>358</v>
      </c>
      <c r="AF223" s="128" t="s">
        <v>419</v>
      </c>
      <c r="AG223" s="128" t="s">
        <v>199</v>
      </c>
      <c r="AH223" s="128" t="s">
        <v>199</v>
      </c>
      <c r="AI223" s="128" t="s">
        <v>199</v>
      </c>
      <c r="AJ223" s="128" t="s">
        <v>199</v>
      </c>
      <c r="AK223" s="128" t="s">
        <v>199</v>
      </c>
      <c r="AL223" s="128" t="s">
        <v>666</v>
      </c>
    </row>
    <row r="224" spans="2:38" s="136" customFormat="1" ht="171" hidden="1" x14ac:dyDescent="0.2">
      <c r="B224" s="128" t="s">
        <v>455</v>
      </c>
      <c r="C224" s="129" t="s">
        <v>873</v>
      </c>
      <c r="D224" s="128" t="s">
        <v>1135</v>
      </c>
      <c r="E224" s="128" t="s">
        <v>1136</v>
      </c>
      <c r="F224" s="128" t="s">
        <v>1137</v>
      </c>
      <c r="G224" s="128"/>
      <c r="H224" s="128" t="s">
        <v>765</v>
      </c>
      <c r="I224" s="128" t="s">
        <v>878</v>
      </c>
      <c r="J224" s="128" t="s">
        <v>199</v>
      </c>
      <c r="K224" s="128" t="s">
        <v>199</v>
      </c>
      <c r="L224" s="128" t="s">
        <v>199</v>
      </c>
      <c r="M224" s="128" t="s">
        <v>1138</v>
      </c>
      <c r="N224" s="131" t="s">
        <v>1139</v>
      </c>
      <c r="O224" s="128" t="s">
        <v>1140</v>
      </c>
      <c r="P224" s="128" t="s">
        <v>895</v>
      </c>
      <c r="Q224" s="128"/>
      <c r="R224" s="128" t="s">
        <v>220</v>
      </c>
      <c r="S224" s="132">
        <v>45474</v>
      </c>
      <c r="T224" s="132">
        <v>45641</v>
      </c>
      <c r="U224" s="132" t="s">
        <v>519</v>
      </c>
      <c r="V224" s="128"/>
      <c r="W224" s="128"/>
      <c r="X224" s="128">
        <v>100</v>
      </c>
      <c r="Y224" s="128" t="s">
        <v>356</v>
      </c>
      <c r="Z224" s="128" t="s">
        <v>357</v>
      </c>
      <c r="AA224" s="128" t="s">
        <v>199</v>
      </c>
      <c r="AB224" s="128" t="s">
        <v>199</v>
      </c>
      <c r="AC224" s="128" t="s">
        <v>199</v>
      </c>
      <c r="AD224" s="128" t="s">
        <v>359</v>
      </c>
      <c r="AE224" s="128" t="s">
        <v>419</v>
      </c>
      <c r="AF224" s="128" t="s">
        <v>199</v>
      </c>
      <c r="AG224" s="128" t="s">
        <v>199</v>
      </c>
      <c r="AH224" s="128" t="s">
        <v>199</v>
      </c>
      <c r="AI224" s="128" t="s">
        <v>199</v>
      </c>
      <c r="AJ224" s="128" t="s">
        <v>199</v>
      </c>
      <c r="AK224" s="128" t="s">
        <v>199</v>
      </c>
      <c r="AL224" s="128" t="s">
        <v>983</v>
      </c>
    </row>
    <row r="225" spans="2:38" s="136" customFormat="1" ht="171" hidden="1" x14ac:dyDescent="0.2">
      <c r="B225" s="128" t="s">
        <v>455</v>
      </c>
      <c r="C225" s="129" t="s">
        <v>873</v>
      </c>
      <c r="D225" s="128" t="s">
        <v>1135</v>
      </c>
      <c r="E225" s="128" t="s">
        <v>1136</v>
      </c>
      <c r="F225" s="128" t="s">
        <v>1137</v>
      </c>
      <c r="G225" s="128"/>
      <c r="H225" s="128" t="s">
        <v>765</v>
      </c>
      <c r="I225" s="128" t="s">
        <v>878</v>
      </c>
      <c r="J225" s="128" t="s">
        <v>199</v>
      </c>
      <c r="K225" s="128" t="s">
        <v>199</v>
      </c>
      <c r="L225" s="128" t="s">
        <v>199</v>
      </c>
      <c r="M225" s="128" t="s">
        <v>1141</v>
      </c>
      <c r="N225" s="128" t="s">
        <v>1142</v>
      </c>
      <c r="O225" s="128" t="s">
        <v>1143</v>
      </c>
      <c r="P225" s="128" t="s">
        <v>895</v>
      </c>
      <c r="Q225" s="128" t="s">
        <v>1144</v>
      </c>
      <c r="R225" s="128" t="s">
        <v>220</v>
      </c>
      <c r="S225" s="132">
        <v>45323</v>
      </c>
      <c r="T225" s="132">
        <v>45504</v>
      </c>
      <c r="U225" s="132" t="s">
        <v>519</v>
      </c>
      <c r="V225" s="165"/>
      <c r="W225" s="128"/>
      <c r="X225" s="131"/>
      <c r="Y225" s="128" t="s">
        <v>357</v>
      </c>
      <c r="Z225" s="128" t="s">
        <v>357</v>
      </c>
      <c r="AA225" s="128" t="s">
        <v>199</v>
      </c>
      <c r="AB225" s="128" t="s">
        <v>199</v>
      </c>
      <c r="AC225" s="128" t="s">
        <v>199</v>
      </c>
      <c r="AD225" s="128" t="s">
        <v>359</v>
      </c>
      <c r="AE225" s="128" t="s">
        <v>419</v>
      </c>
      <c r="AF225" s="128" t="s">
        <v>492</v>
      </c>
      <c r="AG225" s="128" t="s">
        <v>199</v>
      </c>
      <c r="AH225" s="128" t="s">
        <v>199</v>
      </c>
      <c r="AI225" s="128" t="s">
        <v>199</v>
      </c>
      <c r="AJ225" s="128" t="s">
        <v>199</v>
      </c>
      <c r="AK225" s="128" t="s">
        <v>199</v>
      </c>
      <c r="AL225" s="128" t="s">
        <v>983</v>
      </c>
    </row>
    <row r="226" spans="2:38" s="136" customFormat="1" ht="171" hidden="1" x14ac:dyDescent="0.2">
      <c r="B226" s="128" t="s">
        <v>455</v>
      </c>
      <c r="C226" s="129" t="s">
        <v>873</v>
      </c>
      <c r="D226" s="128" t="s">
        <v>1135</v>
      </c>
      <c r="E226" s="128" t="s">
        <v>1136</v>
      </c>
      <c r="F226" s="128" t="s">
        <v>1145</v>
      </c>
      <c r="G226" s="128"/>
      <c r="H226" s="128" t="s">
        <v>765</v>
      </c>
      <c r="I226" s="128" t="s">
        <v>878</v>
      </c>
      <c r="J226" s="128" t="s">
        <v>199</v>
      </c>
      <c r="K226" s="128" t="s">
        <v>199</v>
      </c>
      <c r="L226" s="128" t="s">
        <v>199</v>
      </c>
      <c r="M226" s="128" t="s">
        <v>1146</v>
      </c>
      <c r="N226" s="128" t="s">
        <v>1147</v>
      </c>
      <c r="O226" s="128" t="s">
        <v>1148</v>
      </c>
      <c r="P226" s="128" t="s">
        <v>895</v>
      </c>
      <c r="Q226" s="128"/>
      <c r="R226" s="132" t="s">
        <v>220</v>
      </c>
      <c r="S226" s="132">
        <v>45520</v>
      </c>
      <c r="T226" s="132">
        <v>45626</v>
      </c>
      <c r="U226" s="128" t="s">
        <v>50</v>
      </c>
      <c r="V226" s="128"/>
      <c r="W226" s="128"/>
      <c r="X226" s="128">
        <v>50</v>
      </c>
      <c r="Y226" s="128" t="s">
        <v>357</v>
      </c>
      <c r="Z226" s="128" t="s">
        <v>199</v>
      </c>
      <c r="AA226" s="128" t="s">
        <v>199</v>
      </c>
      <c r="AB226" s="128" t="s">
        <v>199</v>
      </c>
      <c r="AC226" s="128" t="s">
        <v>199</v>
      </c>
      <c r="AD226" s="128" t="s">
        <v>359</v>
      </c>
      <c r="AE226" s="128" t="s">
        <v>419</v>
      </c>
      <c r="AF226" s="128" t="s">
        <v>199</v>
      </c>
      <c r="AG226" s="128" t="s">
        <v>199</v>
      </c>
      <c r="AH226" s="128" t="s">
        <v>199</v>
      </c>
      <c r="AI226" s="128" t="s">
        <v>199</v>
      </c>
      <c r="AJ226" s="148" t="s">
        <v>199</v>
      </c>
      <c r="AK226" s="166" t="s">
        <v>199</v>
      </c>
      <c r="AL226" s="148" t="s">
        <v>983</v>
      </c>
    </row>
    <row r="227" spans="2:38" s="136" customFormat="1" ht="171" hidden="1" x14ac:dyDescent="0.2">
      <c r="B227" s="128" t="s">
        <v>455</v>
      </c>
      <c r="C227" s="129" t="s">
        <v>873</v>
      </c>
      <c r="D227" s="128" t="s">
        <v>1135</v>
      </c>
      <c r="E227" s="128" t="s">
        <v>1136</v>
      </c>
      <c r="F227" s="128" t="s">
        <v>1145</v>
      </c>
      <c r="G227" s="128"/>
      <c r="H227" s="128" t="s">
        <v>765</v>
      </c>
      <c r="I227" s="128" t="s">
        <v>878</v>
      </c>
      <c r="J227" s="128" t="s">
        <v>199</v>
      </c>
      <c r="K227" s="128" t="s">
        <v>199</v>
      </c>
      <c r="L227" s="128" t="s">
        <v>199</v>
      </c>
      <c r="M227" s="128" t="s">
        <v>1149</v>
      </c>
      <c r="N227" s="128" t="s">
        <v>1150</v>
      </c>
      <c r="O227" s="167" t="s">
        <v>1151</v>
      </c>
      <c r="P227" s="128" t="s">
        <v>895</v>
      </c>
      <c r="Q227" s="128"/>
      <c r="R227" s="132" t="s">
        <v>220</v>
      </c>
      <c r="S227" s="132">
        <v>45566</v>
      </c>
      <c r="T227" s="132">
        <v>45641</v>
      </c>
      <c r="U227" s="128" t="s">
        <v>50</v>
      </c>
      <c r="V227" s="128"/>
      <c r="W227" s="128"/>
      <c r="X227" s="128">
        <v>50</v>
      </c>
      <c r="Y227" s="128" t="s">
        <v>357</v>
      </c>
      <c r="Z227" s="128" t="s">
        <v>199</v>
      </c>
      <c r="AA227" s="128" t="s">
        <v>199</v>
      </c>
      <c r="AB227" s="128" t="s">
        <v>199</v>
      </c>
      <c r="AC227" s="128" t="s">
        <v>199</v>
      </c>
      <c r="AD227" s="128" t="s">
        <v>359</v>
      </c>
      <c r="AE227" s="128" t="s">
        <v>419</v>
      </c>
      <c r="AF227" s="128" t="s">
        <v>492</v>
      </c>
      <c r="AG227" s="128" t="s">
        <v>199</v>
      </c>
      <c r="AH227" s="128" t="s">
        <v>199</v>
      </c>
      <c r="AI227" s="128" t="s">
        <v>199</v>
      </c>
      <c r="AJ227" s="148" t="s">
        <v>199</v>
      </c>
      <c r="AK227" s="166" t="s">
        <v>199</v>
      </c>
      <c r="AL227" s="148" t="s">
        <v>983</v>
      </c>
    </row>
    <row r="228" spans="2:38" s="136" customFormat="1" ht="142.5" hidden="1" x14ac:dyDescent="0.2">
      <c r="B228" s="92" t="s">
        <v>455</v>
      </c>
      <c r="C228" s="129" t="s">
        <v>456</v>
      </c>
      <c r="D228" s="92" t="s">
        <v>1152</v>
      </c>
      <c r="E228" s="92" t="s">
        <v>1153</v>
      </c>
      <c r="F228" s="92" t="s">
        <v>1154</v>
      </c>
      <c r="G228" s="92"/>
      <c r="H228" s="83" t="s">
        <v>1155</v>
      </c>
      <c r="I228" s="92" t="s">
        <v>1156</v>
      </c>
      <c r="J228" s="83" t="s">
        <v>199</v>
      </c>
      <c r="K228" s="83" t="s">
        <v>199</v>
      </c>
      <c r="L228" s="83" t="s">
        <v>199</v>
      </c>
      <c r="M228" s="92" t="s">
        <v>1157</v>
      </c>
      <c r="N228" s="93" t="s">
        <v>1158</v>
      </c>
      <c r="O228" s="92" t="s">
        <v>1159</v>
      </c>
      <c r="P228" s="83" t="s">
        <v>1160</v>
      </c>
      <c r="Q228" s="83" t="s">
        <v>1161</v>
      </c>
      <c r="R228" s="83" t="s">
        <v>99</v>
      </c>
      <c r="S228" s="94">
        <v>45323</v>
      </c>
      <c r="T228" s="94">
        <v>45401</v>
      </c>
      <c r="U228" s="94" t="s">
        <v>519</v>
      </c>
      <c r="V228" s="156" t="s">
        <v>1612</v>
      </c>
      <c r="W228" s="156" t="s">
        <v>1612</v>
      </c>
      <c r="X228" s="102">
        <v>0.45</v>
      </c>
      <c r="Y228" s="83" t="s">
        <v>208</v>
      </c>
      <c r="Z228" s="83" t="s">
        <v>207</v>
      </c>
      <c r="AA228" s="83" t="s">
        <v>376</v>
      </c>
      <c r="AB228" s="83" t="s">
        <v>199</v>
      </c>
      <c r="AC228" s="83" t="s">
        <v>199</v>
      </c>
      <c r="AD228" s="128" t="s">
        <v>492</v>
      </c>
      <c r="AE228" s="128" t="s">
        <v>249</v>
      </c>
      <c r="AF228" s="128" t="s">
        <v>199</v>
      </c>
      <c r="AG228" s="128" t="s">
        <v>199</v>
      </c>
      <c r="AH228" s="128" t="s">
        <v>199</v>
      </c>
      <c r="AI228" s="128" t="s">
        <v>199</v>
      </c>
      <c r="AJ228" s="98" t="s">
        <v>199</v>
      </c>
      <c r="AK228" s="98" t="s">
        <v>199</v>
      </c>
      <c r="AL228" s="92" t="s">
        <v>666</v>
      </c>
    </row>
    <row r="229" spans="2:38" s="136" customFormat="1" ht="128.25" hidden="1" x14ac:dyDescent="0.2">
      <c r="B229" s="92" t="s">
        <v>455</v>
      </c>
      <c r="C229" s="129" t="s">
        <v>456</v>
      </c>
      <c r="D229" s="92" t="s">
        <v>1152</v>
      </c>
      <c r="E229" s="92" t="s">
        <v>1153</v>
      </c>
      <c r="F229" s="92" t="s">
        <v>1154</v>
      </c>
      <c r="G229" s="92"/>
      <c r="H229" s="83" t="s">
        <v>1155</v>
      </c>
      <c r="I229" s="92" t="s">
        <v>1156</v>
      </c>
      <c r="J229" s="83" t="s">
        <v>199</v>
      </c>
      <c r="K229" s="83" t="s">
        <v>199</v>
      </c>
      <c r="L229" s="83" t="s">
        <v>199</v>
      </c>
      <c r="M229" s="92" t="s">
        <v>1162</v>
      </c>
      <c r="N229" s="93" t="s">
        <v>1163</v>
      </c>
      <c r="O229" s="92" t="s">
        <v>1164</v>
      </c>
      <c r="P229" s="83" t="s">
        <v>1160</v>
      </c>
      <c r="Q229" s="83" t="s">
        <v>1161</v>
      </c>
      <c r="R229" s="83" t="s">
        <v>99</v>
      </c>
      <c r="S229" s="94">
        <v>45404</v>
      </c>
      <c r="T229" s="94">
        <v>45433</v>
      </c>
      <c r="U229" s="94" t="s">
        <v>99</v>
      </c>
      <c r="V229" s="156" t="s">
        <v>1612</v>
      </c>
      <c r="W229" s="156" t="s">
        <v>1612</v>
      </c>
      <c r="X229" s="102">
        <v>0.05</v>
      </c>
      <c r="Y229" s="83" t="s">
        <v>208</v>
      </c>
      <c r="Z229" s="83" t="s">
        <v>207</v>
      </c>
      <c r="AA229" s="83" t="s">
        <v>376</v>
      </c>
      <c r="AB229" s="83" t="s">
        <v>199</v>
      </c>
      <c r="AC229" s="83" t="s">
        <v>199</v>
      </c>
      <c r="AD229" s="128" t="s">
        <v>492</v>
      </c>
      <c r="AE229" s="128" t="s">
        <v>249</v>
      </c>
      <c r="AF229" s="128" t="s">
        <v>199</v>
      </c>
      <c r="AG229" s="128" t="s">
        <v>199</v>
      </c>
      <c r="AH229" s="128" t="s">
        <v>199</v>
      </c>
      <c r="AI229" s="128" t="s">
        <v>199</v>
      </c>
      <c r="AJ229" s="98" t="s">
        <v>199</v>
      </c>
      <c r="AK229" s="98" t="s">
        <v>199</v>
      </c>
      <c r="AL229" s="92" t="s">
        <v>666</v>
      </c>
    </row>
    <row r="230" spans="2:38" s="136" customFormat="1" ht="128.25" hidden="1" x14ac:dyDescent="0.2">
      <c r="B230" s="92" t="s">
        <v>455</v>
      </c>
      <c r="C230" s="129" t="s">
        <v>456</v>
      </c>
      <c r="D230" s="92" t="s">
        <v>1152</v>
      </c>
      <c r="E230" s="92" t="s">
        <v>1153</v>
      </c>
      <c r="F230" s="92" t="s">
        <v>1154</v>
      </c>
      <c r="G230" s="92"/>
      <c r="H230" s="83" t="s">
        <v>1155</v>
      </c>
      <c r="I230" s="92" t="s">
        <v>1156</v>
      </c>
      <c r="J230" s="83" t="s">
        <v>199</v>
      </c>
      <c r="K230" s="83" t="s">
        <v>199</v>
      </c>
      <c r="L230" s="83" t="s">
        <v>199</v>
      </c>
      <c r="M230" s="92" t="s">
        <v>1165</v>
      </c>
      <c r="N230" s="92" t="s">
        <v>1166</v>
      </c>
      <c r="O230" s="92" t="s">
        <v>1167</v>
      </c>
      <c r="P230" s="83" t="s">
        <v>1160</v>
      </c>
      <c r="Q230" s="83" t="s">
        <v>1161</v>
      </c>
      <c r="R230" s="83" t="s">
        <v>99</v>
      </c>
      <c r="S230" s="94">
        <v>45404</v>
      </c>
      <c r="T230" s="94">
        <v>45433</v>
      </c>
      <c r="U230" s="94" t="s">
        <v>1168</v>
      </c>
      <c r="V230" s="156" t="s">
        <v>1612</v>
      </c>
      <c r="W230" s="156" t="s">
        <v>1612</v>
      </c>
      <c r="X230" s="102">
        <v>0.2</v>
      </c>
      <c r="Y230" s="83" t="s">
        <v>208</v>
      </c>
      <c r="Z230" s="83" t="s">
        <v>207</v>
      </c>
      <c r="AA230" s="83" t="s">
        <v>199</v>
      </c>
      <c r="AB230" s="83" t="s">
        <v>199</v>
      </c>
      <c r="AC230" s="83" t="s">
        <v>199</v>
      </c>
      <c r="AD230" s="128" t="s">
        <v>492</v>
      </c>
      <c r="AE230" s="128" t="s">
        <v>249</v>
      </c>
      <c r="AF230" s="128" t="s">
        <v>199</v>
      </c>
      <c r="AG230" s="128" t="s">
        <v>199</v>
      </c>
      <c r="AH230" s="128" t="s">
        <v>199</v>
      </c>
      <c r="AI230" s="128" t="s">
        <v>199</v>
      </c>
      <c r="AJ230" s="98" t="s">
        <v>199</v>
      </c>
      <c r="AK230" s="98" t="s">
        <v>199</v>
      </c>
      <c r="AL230" s="92" t="s">
        <v>666</v>
      </c>
    </row>
    <row r="231" spans="2:38" s="136" customFormat="1" ht="128.25" hidden="1" x14ac:dyDescent="0.2">
      <c r="B231" s="92" t="s">
        <v>455</v>
      </c>
      <c r="C231" s="129" t="s">
        <v>456</v>
      </c>
      <c r="D231" s="92" t="s">
        <v>1152</v>
      </c>
      <c r="E231" s="92" t="s">
        <v>1153</v>
      </c>
      <c r="F231" s="92" t="s">
        <v>1154</v>
      </c>
      <c r="G231" s="92"/>
      <c r="H231" s="83" t="s">
        <v>1155</v>
      </c>
      <c r="I231" s="92" t="s">
        <v>1156</v>
      </c>
      <c r="J231" s="83" t="s">
        <v>199</v>
      </c>
      <c r="K231" s="83" t="s">
        <v>199</v>
      </c>
      <c r="L231" s="83" t="s">
        <v>199</v>
      </c>
      <c r="M231" s="92" t="s">
        <v>1169</v>
      </c>
      <c r="N231" s="92" t="s">
        <v>1170</v>
      </c>
      <c r="O231" s="92" t="s">
        <v>1171</v>
      </c>
      <c r="P231" s="83" t="s">
        <v>1160</v>
      </c>
      <c r="Q231" s="83" t="s">
        <v>1161</v>
      </c>
      <c r="R231" s="83" t="s">
        <v>99</v>
      </c>
      <c r="S231" s="94">
        <v>45404</v>
      </c>
      <c r="T231" s="94">
        <v>45426</v>
      </c>
      <c r="U231" s="94" t="s">
        <v>1168</v>
      </c>
      <c r="V231" s="156" t="s">
        <v>1612</v>
      </c>
      <c r="W231" s="156" t="s">
        <v>1612</v>
      </c>
      <c r="X231" s="102">
        <v>0.1</v>
      </c>
      <c r="Y231" s="83" t="s">
        <v>208</v>
      </c>
      <c r="Z231" s="83" t="s">
        <v>248</v>
      </c>
      <c r="AA231" s="83" t="s">
        <v>199</v>
      </c>
      <c r="AB231" s="83" t="s">
        <v>199</v>
      </c>
      <c r="AC231" s="83" t="s">
        <v>199</v>
      </c>
      <c r="AD231" s="128" t="s">
        <v>492</v>
      </c>
      <c r="AE231" s="128" t="s">
        <v>249</v>
      </c>
      <c r="AF231" s="128" t="s">
        <v>199</v>
      </c>
      <c r="AG231" s="128" t="s">
        <v>199</v>
      </c>
      <c r="AH231" s="128" t="s">
        <v>199</v>
      </c>
      <c r="AI231" s="128" t="s">
        <v>199</v>
      </c>
      <c r="AJ231" s="98" t="s">
        <v>199</v>
      </c>
      <c r="AK231" s="98" t="s">
        <v>199</v>
      </c>
      <c r="AL231" s="92" t="s">
        <v>786</v>
      </c>
    </row>
    <row r="232" spans="2:38" s="136" customFormat="1" ht="213.75" hidden="1" x14ac:dyDescent="0.2">
      <c r="B232" s="92" t="s">
        <v>455</v>
      </c>
      <c r="C232" s="129" t="s">
        <v>456</v>
      </c>
      <c r="D232" s="92" t="s">
        <v>1152</v>
      </c>
      <c r="E232" s="92" t="s">
        <v>1153</v>
      </c>
      <c r="F232" s="92" t="s">
        <v>1154</v>
      </c>
      <c r="G232" s="92"/>
      <c r="H232" s="83" t="s">
        <v>1155</v>
      </c>
      <c r="I232" s="92" t="s">
        <v>1156</v>
      </c>
      <c r="J232" s="83" t="s">
        <v>199</v>
      </c>
      <c r="K232" s="83" t="s">
        <v>199</v>
      </c>
      <c r="L232" s="83" t="s">
        <v>199</v>
      </c>
      <c r="M232" s="92" t="s">
        <v>1172</v>
      </c>
      <c r="N232" s="92" t="s">
        <v>1173</v>
      </c>
      <c r="O232" s="92" t="s">
        <v>1174</v>
      </c>
      <c r="P232" s="83" t="s">
        <v>1160</v>
      </c>
      <c r="Q232" s="83" t="s">
        <v>1161</v>
      </c>
      <c r="R232" s="83" t="s">
        <v>99</v>
      </c>
      <c r="S232" s="94">
        <v>45427</v>
      </c>
      <c r="T232" s="94">
        <v>45450</v>
      </c>
      <c r="U232" s="94" t="s">
        <v>1168</v>
      </c>
      <c r="V232" s="156" t="s">
        <v>1612</v>
      </c>
      <c r="W232" s="156" t="s">
        <v>1612</v>
      </c>
      <c r="X232" s="102">
        <v>0.1</v>
      </c>
      <c r="Y232" s="83" t="s">
        <v>208</v>
      </c>
      <c r="Z232" s="83" t="s">
        <v>248</v>
      </c>
      <c r="AA232" s="83" t="s">
        <v>199</v>
      </c>
      <c r="AB232" s="83" t="s">
        <v>199</v>
      </c>
      <c r="AC232" s="83" t="s">
        <v>199</v>
      </c>
      <c r="AD232" s="128" t="s">
        <v>492</v>
      </c>
      <c r="AE232" s="128" t="s">
        <v>249</v>
      </c>
      <c r="AF232" s="128" t="s">
        <v>199</v>
      </c>
      <c r="AG232" s="128" t="s">
        <v>199</v>
      </c>
      <c r="AH232" s="128" t="s">
        <v>199</v>
      </c>
      <c r="AI232" s="128" t="s">
        <v>199</v>
      </c>
      <c r="AJ232" s="98" t="s">
        <v>199</v>
      </c>
      <c r="AK232" s="98" t="s">
        <v>199</v>
      </c>
      <c r="AL232" s="92" t="s">
        <v>786</v>
      </c>
    </row>
    <row r="233" spans="2:38" s="136" customFormat="1" ht="128.25" hidden="1" x14ac:dyDescent="0.2">
      <c r="B233" s="92" t="s">
        <v>455</v>
      </c>
      <c r="C233" s="129" t="s">
        <v>456</v>
      </c>
      <c r="D233" s="92" t="s">
        <v>1152</v>
      </c>
      <c r="E233" s="92" t="s">
        <v>1153</v>
      </c>
      <c r="F233" s="92" t="s">
        <v>1154</v>
      </c>
      <c r="G233" s="92"/>
      <c r="H233" s="83" t="s">
        <v>1155</v>
      </c>
      <c r="I233" s="92" t="s">
        <v>1156</v>
      </c>
      <c r="J233" s="83" t="s">
        <v>199</v>
      </c>
      <c r="K233" s="83" t="s">
        <v>199</v>
      </c>
      <c r="L233" s="83" t="s">
        <v>199</v>
      </c>
      <c r="M233" s="92" t="s">
        <v>1175</v>
      </c>
      <c r="N233" s="92" t="s">
        <v>1176</v>
      </c>
      <c r="O233" s="92" t="s">
        <v>1177</v>
      </c>
      <c r="P233" s="83" t="s">
        <v>1160</v>
      </c>
      <c r="Q233" s="83" t="s">
        <v>1161</v>
      </c>
      <c r="R233" s="83" t="s">
        <v>99</v>
      </c>
      <c r="S233" s="94">
        <v>45454</v>
      </c>
      <c r="T233" s="94">
        <v>45460</v>
      </c>
      <c r="U233" s="94" t="s">
        <v>1168</v>
      </c>
      <c r="V233" s="156" t="s">
        <v>1612</v>
      </c>
      <c r="W233" s="156" t="s">
        <v>1612</v>
      </c>
      <c r="X233" s="102">
        <v>0.05</v>
      </c>
      <c r="Y233" s="83" t="s">
        <v>208</v>
      </c>
      <c r="Z233" s="83" t="s">
        <v>248</v>
      </c>
      <c r="AA233" s="83" t="s">
        <v>199</v>
      </c>
      <c r="AB233" s="83" t="s">
        <v>199</v>
      </c>
      <c r="AC233" s="83" t="s">
        <v>199</v>
      </c>
      <c r="AD233" s="128" t="s">
        <v>492</v>
      </c>
      <c r="AE233" s="128" t="s">
        <v>249</v>
      </c>
      <c r="AF233" s="128" t="s">
        <v>199</v>
      </c>
      <c r="AG233" s="128" t="s">
        <v>199</v>
      </c>
      <c r="AH233" s="128" t="s">
        <v>199</v>
      </c>
      <c r="AI233" s="128" t="s">
        <v>199</v>
      </c>
      <c r="AJ233" s="98" t="s">
        <v>199</v>
      </c>
      <c r="AK233" s="98" t="s">
        <v>199</v>
      </c>
      <c r="AL233" s="92" t="s">
        <v>786</v>
      </c>
    </row>
    <row r="234" spans="2:38" s="136" customFormat="1" ht="128.25" hidden="1" x14ac:dyDescent="0.2">
      <c r="B234" s="92" t="s">
        <v>455</v>
      </c>
      <c r="C234" s="129" t="s">
        <v>456</v>
      </c>
      <c r="D234" s="92" t="s">
        <v>1152</v>
      </c>
      <c r="E234" s="92" t="s">
        <v>1153</v>
      </c>
      <c r="F234" s="92" t="s">
        <v>1154</v>
      </c>
      <c r="G234" s="92"/>
      <c r="H234" s="83" t="s">
        <v>1155</v>
      </c>
      <c r="I234" s="92" t="s">
        <v>1156</v>
      </c>
      <c r="J234" s="83" t="s">
        <v>199</v>
      </c>
      <c r="K234" s="83" t="s">
        <v>199</v>
      </c>
      <c r="L234" s="83" t="s">
        <v>199</v>
      </c>
      <c r="M234" s="92" t="s">
        <v>1178</v>
      </c>
      <c r="N234" s="92" t="s">
        <v>1179</v>
      </c>
      <c r="O234" s="92" t="s">
        <v>1180</v>
      </c>
      <c r="P234" s="83" t="s">
        <v>1160</v>
      </c>
      <c r="Q234" s="83" t="s">
        <v>1161</v>
      </c>
      <c r="R234" s="83" t="s">
        <v>99</v>
      </c>
      <c r="S234" s="94">
        <v>45461</v>
      </c>
      <c r="T234" s="94">
        <v>45471</v>
      </c>
      <c r="U234" s="94" t="s">
        <v>0</v>
      </c>
      <c r="V234" s="156" t="s">
        <v>1612</v>
      </c>
      <c r="W234" s="156" t="s">
        <v>1612</v>
      </c>
      <c r="X234" s="102">
        <v>0.05</v>
      </c>
      <c r="Y234" s="83" t="s">
        <v>208</v>
      </c>
      <c r="Z234" s="83" t="s">
        <v>248</v>
      </c>
      <c r="AA234" s="83" t="s">
        <v>246</v>
      </c>
      <c r="AB234" s="83" t="s">
        <v>199</v>
      </c>
      <c r="AC234" s="83" t="s">
        <v>199</v>
      </c>
      <c r="AD234" s="128" t="s">
        <v>492</v>
      </c>
      <c r="AE234" s="128" t="s">
        <v>249</v>
      </c>
      <c r="AF234" s="128" t="s">
        <v>199</v>
      </c>
      <c r="AG234" s="128" t="s">
        <v>199</v>
      </c>
      <c r="AH234" s="128" t="s">
        <v>199</v>
      </c>
      <c r="AI234" s="128" t="s">
        <v>199</v>
      </c>
      <c r="AJ234" s="98" t="s">
        <v>199</v>
      </c>
      <c r="AK234" s="98" t="s">
        <v>199</v>
      </c>
      <c r="AL234" s="92" t="s">
        <v>1181</v>
      </c>
    </row>
    <row r="235" spans="2:38" s="136" customFormat="1" ht="128.25" hidden="1" x14ac:dyDescent="0.2">
      <c r="B235" s="92" t="s">
        <v>455</v>
      </c>
      <c r="C235" s="129" t="s">
        <v>456</v>
      </c>
      <c r="D235" s="92" t="s">
        <v>1152</v>
      </c>
      <c r="E235" s="92" t="s">
        <v>1153</v>
      </c>
      <c r="F235" s="92" t="s">
        <v>1182</v>
      </c>
      <c r="G235" s="92"/>
      <c r="H235" s="83" t="s">
        <v>1155</v>
      </c>
      <c r="I235" s="83" t="s">
        <v>199</v>
      </c>
      <c r="J235" s="92" t="s">
        <v>1156</v>
      </c>
      <c r="K235" s="83" t="s">
        <v>199</v>
      </c>
      <c r="L235" s="83" t="s">
        <v>199</v>
      </c>
      <c r="M235" s="92" t="s">
        <v>1183</v>
      </c>
      <c r="N235" s="92" t="s">
        <v>1184</v>
      </c>
      <c r="O235" s="92" t="s">
        <v>1185</v>
      </c>
      <c r="P235" s="83" t="s">
        <v>1160</v>
      </c>
      <c r="Q235" s="83" t="s">
        <v>1161</v>
      </c>
      <c r="R235" s="83" t="s">
        <v>99</v>
      </c>
      <c r="S235" s="94">
        <v>45475</v>
      </c>
      <c r="T235" s="94">
        <v>45541</v>
      </c>
      <c r="U235" s="94" t="s">
        <v>519</v>
      </c>
      <c r="V235" s="156" t="s">
        <v>1612</v>
      </c>
      <c r="W235" s="156" t="s">
        <v>1612</v>
      </c>
      <c r="X235" s="102">
        <v>0.3</v>
      </c>
      <c r="Y235" s="83" t="s">
        <v>208</v>
      </c>
      <c r="Z235" s="83" t="s">
        <v>207</v>
      </c>
      <c r="AA235" s="83" t="s">
        <v>199</v>
      </c>
      <c r="AB235" s="83" t="s">
        <v>199</v>
      </c>
      <c r="AC235" s="83" t="s">
        <v>199</v>
      </c>
      <c r="AD235" s="128" t="s">
        <v>492</v>
      </c>
      <c r="AE235" s="128" t="s">
        <v>249</v>
      </c>
      <c r="AF235" s="128" t="s">
        <v>199</v>
      </c>
      <c r="AG235" s="128" t="s">
        <v>199</v>
      </c>
      <c r="AH235" s="128" t="s">
        <v>199</v>
      </c>
      <c r="AI235" s="128" t="s">
        <v>199</v>
      </c>
      <c r="AJ235" s="98" t="s">
        <v>199</v>
      </c>
      <c r="AK235" s="98" t="s">
        <v>199</v>
      </c>
      <c r="AL235" s="92" t="s">
        <v>666</v>
      </c>
    </row>
    <row r="236" spans="2:38" s="136" customFormat="1" ht="128.25" hidden="1" x14ac:dyDescent="0.2">
      <c r="B236" s="92" t="s">
        <v>455</v>
      </c>
      <c r="C236" s="129" t="s">
        <v>456</v>
      </c>
      <c r="D236" s="92" t="s">
        <v>1152</v>
      </c>
      <c r="E236" s="92" t="s">
        <v>1153</v>
      </c>
      <c r="F236" s="92" t="s">
        <v>1182</v>
      </c>
      <c r="G236" s="92"/>
      <c r="H236" s="83" t="s">
        <v>1155</v>
      </c>
      <c r="I236" s="83" t="s">
        <v>199</v>
      </c>
      <c r="J236" s="92" t="s">
        <v>1156</v>
      </c>
      <c r="K236" s="83" t="s">
        <v>199</v>
      </c>
      <c r="L236" s="83" t="s">
        <v>199</v>
      </c>
      <c r="M236" s="92" t="s">
        <v>1186</v>
      </c>
      <c r="N236" s="92" t="s">
        <v>1187</v>
      </c>
      <c r="O236" s="92" t="s">
        <v>1188</v>
      </c>
      <c r="P236" s="83" t="s">
        <v>1160</v>
      </c>
      <c r="Q236" s="83" t="s">
        <v>1161</v>
      </c>
      <c r="R236" s="83" t="s">
        <v>99</v>
      </c>
      <c r="S236" s="94">
        <v>45544</v>
      </c>
      <c r="T236" s="94">
        <v>45576</v>
      </c>
      <c r="U236" s="94" t="s">
        <v>519</v>
      </c>
      <c r="V236" s="156" t="s">
        <v>1612</v>
      </c>
      <c r="W236" s="156" t="s">
        <v>1612</v>
      </c>
      <c r="X236" s="102">
        <v>0.05</v>
      </c>
      <c r="Y236" s="83" t="s">
        <v>208</v>
      </c>
      <c r="Z236" s="83" t="s">
        <v>207</v>
      </c>
      <c r="AA236" s="83" t="s">
        <v>199</v>
      </c>
      <c r="AB236" s="83" t="s">
        <v>199</v>
      </c>
      <c r="AC236" s="83" t="s">
        <v>199</v>
      </c>
      <c r="AD236" s="128" t="s">
        <v>492</v>
      </c>
      <c r="AE236" s="128" t="s">
        <v>249</v>
      </c>
      <c r="AF236" s="128" t="s">
        <v>199</v>
      </c>
      <c r="AG236" s="128" t="s">
        <v>199</v>
      </c>
      <c r="AH236" s="128" t="s">
        <v>199</v>
      </c>
      <c r="AI236" s="128" t="s">
        <v>199</v>
      </c>
      <c r="AJ236" s="98" t="s">
        <v>199</v>
      </c>
      <c r="AK236" s="98" t="s">
        <v>199</v>
      </c>
      <c r="AL236" s="92" t="s">
        <v>666</v>
      </c>
    </row>
    <row r="237" spans="2:38" s="136" customFormat="1" ht="128.25" hidden="1" x14ac:dyDescent="0.2">
      <c r="B237" s="92" t="s">
        <v>455</v>
      </c>
      <c r="C237" s="129" t="s">
        <v>456</v>
      </c>
      <c r="D237" s="92" t="s">
        <v>1152</v>
      </c>
      <c r="E237" s="92" t="s">
        <v>1153</v>
      </c>
      <c r="F237" s="92" t="s">
        <v>1182</v>
      </c>
      <c r="G237" s="92"/>
      <c r="H237" s="83" t="s">
        <v>1155</v>
      </c>
      <c r="I237" s="83" t="s">
        <v>199</v>
      </c>
      <c r="J237" s="92" t="s">
        <v>1156</v>
      </c>
      <c r="K237" s="83" t="s">
        <v>199</v>
      </c>
      <c r="L237" s="83" t="s">
        <v>199</v>
      </c>
      <c r="M237" s="92" t="s">
        <v>1189</v>
      </c>
      <c r="N237" s="92" t="s">
        <v>1184</v>
      </c>
      <c r="O237" s="92" t="s">
        <v>1190</v>
      </c>
      <c r="P237" s="83" t="s">
        <v>1160</v>
      </c>
      <c r="Q237" s="83" t="s">
        <v>1161</v>
      </c>
      <c r="R237" s="83" t="s">
        <v>99</v>
      </c>
      <c r="S237" s="94">
        <v>45544</v>
      </c>
      <c r="T237" s="94">
        <v>45596</v>
      </c>
      <c r="U237" s="94" t="s">
        <v>519</v>
      </c>
      <c r="V237" s="156" t="s">
        <v>1612</v>
      </c>
      <c r="W237" s="156" t="s">
        <v>1612</v>
      </c>
      <c r="X237" s="102">
        <v>0.3</v>
      </c>
      <c r="Y237" s="83" t="s">
        <v>208</v>
      </c>
      <c r="Z237" s="83" t="s">
        <v>199</v>
      </c>
      <c r="AA237" s="83" t="s">
        <v>199</v>
      </c>
      <c r="AB237" s="83" t="s">
        <v>199</v>
      </c>
      <c r="AC237" s="83" t="s">
        <v>199</v>
      </c>
      <c r="AD237" s="128" t="s">
        <v>492</v>
      </c>
      <c r="AE237" s="128" t="s">
        <v>249</v>
      </c>
      <c r="AF237" s="128" t="s">
        <v>199</v>
      </c>
      <c r="AG237" s="128" t="s">
        <v>199</v>
      </c>
      <c r="AH237" s="128" t="s">
        <v>199</v>
      </c>
      <c r="AI237" s="128" t="s">
        <v>199</v>
      </c>
      <c r="AJ237" s="98" t="s">
        <v>199</v>
      </c>
      <c r="AK237" s="98" t="s">
        <v>199</v>
      </c>
      <c r="AL237" s="92" t="s">
        <v>666</v>
      </c>
    </row>
    <row r="238" spans="2:38" s="136" customFormat="1" ht="128.25" hidden="1" x14ac:dyDescent="0.2">
      <c r="B238" s="92" t="s">
        <v>455</v>
      </c>
      <c r="C238" s="129" t="s">
        <v>456</v>
      </c>
      <c r="D238" s="92" t="s">
        <v>1152</v>
      </c>
      <c r="E238" s="92" t="s">
        <v>1153</v>
      </c>
      <c r="F238" s="92" t="s">
        <v>1182</v>
      </c>
      <c r="G238" s="92"/>
      <c r="H238" s="83" t="s">
        <v>1155</v>
      </c>
      <c r="I238" s="83" t="s">
        <v>199</v>
      </c>
      <c r="J238" s="92" t="s">
        <v>1156</v>
      </c>
      <c r="K238" s="83" t="s">
        <v>199</v>
      </c>
      <c r="L238" s="83" t="s">
        <v>199</v>
      </c>
      <c r="M238" s="92" t="s">
        <v>1191</v>
      </c>
      <c r="N238" s="92" t="s">
        <v>1192</v>
      </c>
      <c r="O238" s="92" t="s">
        <v>1193</v>
      </c>
      <c r="P238" s="83" t="s">
        <v>1160</v>
      </c>
      <c r="Q238" s="83" t="s">
        <v>1161</v>
      </c>
      <c r="R238" s="83" t="s">
        <v>99</v>
      </c>
      <c r="S238" s="94">
        <v>45597</v>
      </c>
      <c r="T238" s="94">
        <v>45625</v>
      </c>
      <c r="U238" s="94" t="s">
        <v>519</v>
      </c>
      <c r="V238" s="156" t="s">
        <v>1612</v>
      </c>
      <c r="W238" s="156" t="s">
        <v>1612</v>
      </c>
      <c r="X238" s="102">
        <v>0.3</v>
      </c>
      <c r="Y238" s="83" t="s">
        <v>208</v>
      </c>
      <c r="Z238" s="83" t="s">
        <v>207</v>
      </c>
      <c r="AA238" s="83" t="s">
        <v>376</v>
      </c>
      <c r="AB238" s="83" t="s">
        <v>199</v>
      </c>
      <c r="AC238" s="83" t="s">
        <v>199</v>
      </c>
      <c r="AD238" s="128" t="s">
        <v>492</v>
      </c>
      <c r="AE238" s="128" t="s">
        <v>249</v>
      </c>
      <c r="AF238" s="128" t="s">
        <v>199</v>
      </c>
      <c r="AG238" s="128" t="s">
        <v>199</v>
      </c>
      <c r="AH238" s="128" t="s">
        <v>199</v>
      </c>
      <c r="AI238" s="128" t="s">
        <v>199</v>
      </c>
      <c r="AJ238" s="98" t="s">
        <v>199</v>
      </c>
      <c r="AK238" s="98" t="s">
        <v>199</v>
      </c>
      <c r="AL238" s="92" t="s">
        <v>666</v>
      </c>
    </row>
    <row r="239" spans="2:38" s="136" customFormat="1" ht="128.25" hidden="1" x14ac:dyDescent="0.2">
      <c r="B239" s="92" t="s">
        <v>455</v>
      </c>
      <c r="C239" s="129" t="s">
        <v>456</v>
      </c>
      <c r="D239" s="92" t="s">
        <v>1152</v>
      </c>
      <c r="E239" s="92" t="s">
        <v>1153</v>
      </c>
      <c r="F239" s="92" t="s">
        <v>1182</v>
      </c>
      <c r="G239" s="92"/>
      <c r="H239" s="83" t="s">
        <v>1155</v>
      </c>
      <c r="I239" s="83" t="s">
        <v>199</v>
      </c>
      <c r="J239" s="92" t="s">
        <v>1156</v>
      </c>
      <c r="K239" s="83" t="s">
        <v>199</v>
      </c>
      <c r="L239" s="83" t="s">
        <v>199</v>
      </c>
      <c r="M239" s="92" t="s">
        <v>1194</v>
      </c>
      <c r="N239" s="92" t="s">
        <v>1187</v>
      </c>
      <c r="O239" s="92" t="s">
        <v>1195</v>
      </c>
      <c r="P239" s="83" t="s">
        <v>1160</v>
      </c>
      <c r="Q239" s="83" t="s">
        <v>1161</v>
      </c>
      <c r="R239" s="83" t="s">
        <v>99</v>
      </c>
      <c r="S239" s="94">
        <v>45614</v>
      </c>
      <c r="T239" s="94">
        <v>45646</v>
      </c>
      <c r="U239" s="94" t="s">
        <v>519</v>
      </c>
      <c r="V239" s="156" t="s">
        <v>1612</v>
      </c>
      <c r="W239" s="156" t="s">
        <v>1612</v>
      </c>
      <c r="X239" s="102">
        <v>0.05</v>
      </c>
      <c r="Y239" s="83" t="s">
        <v>208</v>
      </c>
      <c r="Z239" s="83" t="s">
        <v>207</v>
      </c>
      <c r="AA239" s="83" t="s">
        <v>376</v>
      </c>
      <c r="AB239" s="83" t="s">
        <v>199</v>
      </c>
      <c r="AC239" s="83" t="s">
        <v>199</v>
      </c>
      <c r="AD239" s="128" t="s">
        <v>492</v>
      </c>
      <c r="AE239" s="128" t="s">
        <v>249</v>
      </c>
      <c r="AF239" s="128" t="s">
        <v>199</v>
      </c>
      <c r="AG239" s="128" t="s">
        <v>199</v>
      </c>
      <c r="AH239" s="128" t="s">
        <v>199</v>
      </c>
      <c r="AI239" s="128" t="s">
        <v>199</v>
      </c>
      <c r="AJ239" s="98" t="s">
        <v>199</v>
      </c>
      <c r="AK239" s="98" t="s">
        <v>199</v>
      </c>
      <c r="AL239" s="92" t="s">
        <v>666</v>
      </c>
    </row>
    <row r="240" spans="2:38" s="136" customFormat="1" ht="128.25" hidden="1" x14ac:dyDescent="0.2">
      <c r="B240" s="128" t="s">
        <v>455</v>
      </c>
      <c r="C240" s="129" t="s">
        <v>456</v>
      </c>
      <c r="D240" s="128" t="s">
        <v>1152</v>
      </c>
      <c r="E240" s="92" t="s">
        <v>1153</v>
      </c>
      <c r="F240" s="128" t="s">
        <v>1196</v>
      </c>
      <c r="G240" s="128"/>
      <c r="H240" s="128" t="s">
        <v>1197</v>
      </c>
      <c r="I240" s="128" t="s">
        <v>877</v>
      </c>
      <c r="J240" s="128" t="s">
        <v>199</v>
      </c>
      <c r="K240" s="128" t="s">
        <v>199</v>
      </c>
      <c r="L240" s="128" t="s">
        <v>199</v>
      </c>
      <c r="M240" s="128" t="s">
        <v>1198</v>
      </c>
      <c r="N240" s="128" t="s">
        <v>1198</v>
      </c>
      <c r="O240" s="131" t="s">
        <v>1199</v>
      </c>
      <c r="P240" s="128" t="s">
        <v>491</v>
      </c>
      <c r="Q240" s="128" t="s">
        <v>1200</v>
      </c>
      <c r="R240" s="128" t="s">
        <v>99</v>
      </c>
      <c r="S240" s="132">
        <v>45474</v>
      </c>
      <c r="T240" s="132">
        <v>45519</v>
      </c>
      <c r="U240" s="132" t="s">
        <v>519</v>
      </c>
      <c r="V240" s="140"/>
      <c r="W240" s="128"/>
      <c r="X240" s="128"/>
      <c r="Y240" s="128" t="s">
        <v>207</v>
      </c>
      <c r="Z240" s="128" t="s">
        <v>208</v>
      </c>
      <c r="AA240" s="128" t="s">
        <v>376</v>
      </c>
      <c r="AB240" s="128" t="s">
        <v>199</v>
      </c>
      <c r="AC240" s="128" t="s">
        <v>199</v>
      </c>
      <c r="AD240" s="128" t="s">
        <v>492</v>
      </c>
      <c r="AE240" s="128" t="s">
        <v>199</v>
      </c>
      <c r="AF240" s="128" t="s">
        <v>199</v>
      </c>
      <c r="AG240" s="128" t="s">
        <v>199</v>
      </c>
      <c r="AH240" s="128" t="s">
        <v>199</v>
      </c>
      <c r="AI240" s="128" t="s">
        <v>199</v>
      </c>
      <c r="AJ240" s="128" t="s">
        <v>199</v>
      </c>
      <c r="AK240" s="128" t="s">
        <v>199</v>
      </c>
      <c r="AL240" s="128" t="s">
        <v>622</v>
      </c>
    </row>
    <row r="241" spans="2:38" s="136" customFormat="1" ht="128.25" hidden="1" x14ac:dyDescent="0.2">
      <c r="B241" s="128" t="s">
        <v>455</v>
      </c>
      <c r="C241" s="129" t="s">
        <v>456</v>
      </c>
      <c r="D241" s="128" t="s">
        <v>1152</v>
      </c>
      <c r="E241" s="92" t="s">
        <v>1153</v>
      </c>
      <c r="F241" s="128" t="s">
        <v>1196</v>
      </c>
      <c r="G241" s="128"/>
      <c r="H241" s="128" t="s">
        <v>1197</v>
      </c>
      <c r="I241" s="128" t="s">
        <v>877</v>
      </c>
      <c r="J241" s="128" t="s">
        <v>199</v>
      </c>
      <c r="K241" s="128" t="s">
        <v>199</v>
      </c>
      <c r="L241" s="128" t="s">
        <v>199</v>
      </c>
      <c r="M241" s="128" t="s">
        <v>494</v>
      </c>
      <c r="N241" s="128" t="s">
        <v>494</v>
      </c>
      <c r="O241" s="131" t="s">
        <v>1201</v>
      </c>
      <c r="P241" s="128" t="s">
        <v>491</v>
      </c>
      <c r="Q241" s="128" t="s">
        <v>1202</v>
      </c>
      <c r="R241" s="128" t="s">
        <v>99</v>
      </c>
      <c r="S241" s="132">
        <v>45519</v>
      </c>
      <c r="T241" s="132">
        <v>45565</v>
      </c>
      <c r="U241" s="132" t="s">
        <v>519</v>
      </c>
      <c r="V241" s="140"/>
      <c r="W241" s="128"/>
      <c r="X241" s="128"/>
      <c r="Y241" s="128" t="s">
        <v>207</v>
      </c>
      <c r="Z241" s="128" t="s">
        <v>208</v>
      </c>
      <c r="AA241" s="128" t="s">
        <v>376</v>
      </c>
      <c r="AB241" s="128" t="s">
        <v>199</v>
      </c>
      <c r="AC241" s="128" t="s">
        <v>199</v>
      </c>
      <c r="AD241" s="128" t="s">
        <v>492</v>
      </c>
      <c r="AE241" s="128" t="s">
        <v>199</v>
      </c>
      <c r="AF241" s="128" t="s">
        <v>199</v>
      </c>
      <c r="AG241" s="128" t="s">
        <v>199</v>
      </c>
      <c r="AH241" s="128" t="s">
        <v>199</v>
      </c>
      <c r="AI241" s="128" t="s">
        <v>199</v>
      </c>
      <c r="AJ241" s="128" t="s">
        <v>199</v>
      </c>
      <c r="AK241" s="128" t="s">
        <v>199</v>
      </c>
      <c r="AL241" s="128" t="s">
        <v>622</v>
      </c>
    </row>
    <row r="242" spans="2:38" s="136" customFormat="1" ht="171" hidden="1" x14ac:dyDescent="0.2">
      <c r="B242" s="92" t="s">
        <v>455</v>
      </c>
      <c r="C242" s="103" t="s">
        <v>873</v>
      </c>
      <c r="D242" s="92" t="s">
        <v>1203</v>
      </c>
      <c r="E242" s="92" t="s">
        <v>1204</v>
      </c>
      <c r="F242" s="92" t="s">
        <v>1205</v>
      </c>
      <c r="G242" s="92"/>
      <c r="H242" s="83" t="s">
        <v>1155</v>
      </c>
      <c r="I242" s="92" t="s">
        <v>1206</v>
      </c>
      <c r="J242" s="83" t="s">
        <v>199</v>
      </c>
      <c r="K242" s="83" t="s">
        <v>199</v>
      </c>
      <c r="L242" s="83" t="s">
        <v>199</v>
      </c>
      <c r="M242" s="92" t="s">
        <v>1207</v>
      </c>
      <c r="N242" s="92" t="s">
        <v>1208</v>
      </c>
      <c r="O242" s="92" t="s">
        <v>1209</v>
      </c>
      <c r="P242" s="83" t="s">
        <v>1160</v>
      </c>
      <c r="Q242" s="83"/>
      <c r="R242" s="83" t="s">
        <v>99</v>
      </c>
      <c r="S242" s="94">
        <v>45323</v>
      </c>
      <c r="T242" s="94">
        <v>45418</v>
      </c>
      <c r="U242" s="94" t="s">
        <v>99</v>
      </c>
      <c r="V242" s="156" t="s">
        <v>1612</v>
      </c>
      <c r="W242" s="156" t="s">
        <v>1612</v>
      </c>
      <c r="X242" s="102">
        <v>0.45</v>
      </c>
      <c r="Y242" s="83" t="s">
        <v>208</v>
      </c>
      <c r="Z242" s="83" t="s">
        <v>207</v>
      </c>
      <c r="AA242" s="83" t="s">
        <v>376</v>
      </c>
      <c r="AB242" s="83" t="s">
        <v>356</v>
      </c>
      <c r="AC242" s="83" t="s">
        <v>199</v>
      </c>
      <c r="AD242" s="128" t="s">
        <v>492</v>
      </c>
      <c r="AE242" s="128" t="s">
        <v>249</v>
      </c>
      <c r="AF242" s="128" t="s">
        <v>199</v>
      </c>
      <c r="AG242" s="128" t="s">
        <v>199</v>
      </c>
      <c r="AH242" s="128" t="s">
        <v>199</v>
      </c>
      <c r="AI242" s="128" t="s">
        <v>199</v>
      </c>
      <c r="AJ242" s="98" t="s">
        <v>199</v>
      </c>
      <c r="AK242" s="98" t="s">
        <v>199</v>
      </c>
      <c r="AL242" s="92" t="s">
        <v>666</v>
      </c>
    </row>
    <row r="243" spans="2:38" s="136" customFormat="1" ht="171" hidden="1" x14ac:dyDescent="0.2">
      <c r="B243" s="92" t="s">
        <v>455</v>
      </c>
      <c r="C243" s="103" t="s">
        <v>873</v>
      </c>
      <c r="D243" s="92" t="s">
        <v>1203</v>
      </c>
      <c r="E243" s="92" t="s">
        <v>1204</v>
      </c>
      <c r="F243" s="92" t="s">
        <v>1205</v>
      </c>
      <c r="G243" s="92"/>
      <c r="H243" s="83" t="s">
        <v>1155</v>
      </c>
      <c r="I243" s="92" t="s">
        <v>1206</v>
      </c>
      <c r="J243" s="83" t="s">
        <v>199</v>
      </c>
      <c r="K243" s="83" t="s">
        <v>199</v>
      </c>
      <c r="L243" s="83" t="s">
        <v>199</v>
      </c>
      <c r="M243" s="92" t="s">
        <v>1210</v>
      </c>
      <c r="N243" s="92" t="s">
        <v>1211</v>
      </c>
      <c r="O243" s="92" t="s">
        <v>1212</v>
      </c>
      <c r="P243" s="83" t="s">
        <v>1160</v>
      </c>
      <c r="Q243" s="83" t="s">
        <v>1213</v>
      </c>
      <c r="R243" s="83" t="s">
        <v>99</v>
      </c>
      <c r="S243" s="94">
        <v>45418</v>
      </c>
      <c r="T243" s="94">
        <v>45450</v>
      </c>
      <c r="U243" s="94" t="s">
        <v>99</v>
      </c>
      <c r="V243" s="156" t="s">
        <v>1612</v>
      </c>
      <c r="W243" s="156" t="s">
        <v>1612</v>
      </c>
      <c r="X243" s="102">
        <v>0.05</v>
      </c>
      <c r="Y243" s="83" t="s">
        <v>208</v>
      </c>
      <c r="Z243" s="83" t="s">
        <v>207</v>
      </c>
      <c r="AA243" s="83" t="s">
        <v>376</v>
      </c>
      <c r="AB243" s="83" t="s">
        <v>356</v>
      </c>
      <c r="AC243" s="83" t="s">
        <v>199</v>
      </c>
      <c r="AD243" s="128" t="s">
        <v>492</v>
      </c>
      <c r="AE243" s="128" t="s">
        <v>249</v>
      </c>
      <c r="AF243" s="128" t="s">
        <v>199</v>
      </c>
      <c r="AG243" s="128" t="s">
        <v>199</v>
      </c>
      <c r="AH243" s="128" t="s">
        <v>199</v>
      </c>
      <c r="AI243" s="128" t="s">
        <v>199</v>
      </c>
      <c r="AJ243" s="98" t="s">
        <v>199</v>
      </c>
      <c r="AK243" s="98" t="s">
        <v>199</v>
      </c>
      <c r="AL243" s="92" t="s">
        <v>666</v>
      </c>
    </row>
    <row r="244" spans="2:38" s="136" customFormat="1" ht="171" hidden="1" x14ac:dyDescent="0.2">
      <c r="B244" s="92" t="s">
        <v>455</v>
      </c>
      <c r="C244" s="103" t="s">
        <v>873</v>
      </c>
      <c r="D244" s="92" t="s">
        <v>1203</v>
      </c>
      <c r="E244" s="92" t="s">
        <v>1204</v>
      </c>
      <c r="F244" s="92" t="s">
        <v>1214</v>
      </c>
      <c r="G244" s="92"/>
      <c r="H244" s="83" t="s">
        <v>1155</v>
      </c>
      <c r="I244" s="92" t="s">
        <v>1206</v>
      </c>
      <c r="J244" s="83" t="s">
        <v>199</v>
      </c>
      <c r="K244" s="83" t="s">
        <v>199</v>
      </c>
      <c r="L244" s="83" t="s">
        <v>199</v>
      </c>
      <c r="M244" s="92" t="s">
        <v>1215</v>
      </c>
      <c r="N244" s="92" t="s">
        <v>1216</v>
      </c>
      <c r="O244" s="92" t="s">
        <v>1217</v>
      </c>
      <c r="P244" s="83" t="s">
        <v>1160</v>
      </c>
      <c r="Q244" s="83" t="s">
        <v>1213</v>
      </c>
      <c r="R244" s="83" t="s">
        <v>99</v>
      </c>
      <c r="S244" s="94">
        <v>45323</v>
      </c>
      <c r="T244" s="94">
        <v>45418</v>
      </c>
      <c r="U244" s="94" t="s">
        <v>99</v>
      </c>
      <c r="V244" s="156" t="s">
        <v>1612</v>
      </c>
      <c r="W244" s="156" t="s">
        <v>1612</v>
      </c>
      <c r="X244" s="102">
        <v>0.45</v>
      </c>
      <c r="Y244" s="83" t="s">
        <v>207</v>
      </c>
      <c r="Z244" s="83" t="s">
        <v>376</v>
      </c>
      <c r="AA244" s="83" t="s">
        <v>356</v>
      </c>
      <c r="AB244" s="83" t="s">
        <v>199</v>
      </c>
      <c r="AC244" s="83" t="s">
        <v>199</v>
      </c>
      <c r="AD244" s="128" t="s">
        <v>209</v>
      </c>
      <c r="AE244" s="128" t="s">
        <v>249</v>
      </c>
      <c r="AF244" s="128" t="s">
        <v>199</v>
      </c>
      <c r="AG244" s="128" t="s">
        <v>199</v>
      </c>
      <c r="AH244" s="128" t="s">
        <v>199</v>
      </c>
      <c r="AI244" s="128" t="s">
        <v>199</v>
      </c>
      <c r="AJ244" s="98" t="s">
        <v>199</v>
      </c>
      <c r="AK244" s="98" t="s">
        <v>199</v>
      </c>
      <c r="AL244" s="92" t="s">
        <v>666</v>
      </c>
    </row>
    <row r="245" spans="2:38" s="136" customFormat="1" ht="171" hidden="1" x14ac:dyDescent="0.2">
      <c r="B245" s="92" t="s">
        <v>455</v>
      </c>
      <c r="C245" s="103" t="s">
        <v>873</v>
      </c>
      <c r="D245" s="92" t="s">
        <v>1203</v>
      </c>
      <c r="E245" s="92" t="s">
        <v>1204</v>
      </c>
      <c r="F245" s="92" t="s">
        <v>1214</v>
      </c>
      <c r="G245" s="92"/>
      <c r="H245" s="83" t="s">
        <v>1155</v>
      </c>
      <c r="I245" s="92" t="s">
        <v>1206</v>
      </c>
      <c r="J245" s="83" t="s">
        <v>199</v>
      </c>
      <c r="K245" s="83" t="s">
        <v>199</v>
      </c>
      <c r="L245" s="83" t="s">
        <v>199</v>
      </c>
      <c r="M245" s="92" t="s">
        <v>1218</v>
      </c>
      <c r="N245" s="92" t="s">
        <v>1219</v>
      </c>
      <c r="O245" s="92" t="s">
        <v>1220</v>
      </c>
      <c r="P245" s="83" t="s">
        <v>496</v>
      </c>
      <c r="Q245" s="83" t="s">
        <v>1221</v>
      </c>
      <c r="R245" s="83" t="s">
        <v>99</v>
      </c>
      <c r="S245" s="94">
        <v>45418</v>
      </c>
      <c r="T245" s="94">
        <v>45450</v>
      </c>
      <c r="U245" s="94" t="s">
        <v>99</v>
      </c>
      <c r="V245" s="156" t="s">
        <v>1612</v>
      </c>
      <c r="W245" s="156" t="s">
        <v>1612</v>
      </c>
      <c r="X245" s="102">
        <v>0.05</v>
      </c>
      <c r="Y245" s="83" t="s">
        <v>207</v>
      </c>
      <c r="Z245" s="83" t="s">
        <v>376</v>
      </c>
      <c r="AA245" s="83" t="s">
        <v>356</v>
      </c>
      <c r="AB245" s="83" t="s">
        <v>199</v>
      </c>
      <c r="AC245" s="83" t="s">
        <v>199</v>
      </c>
      <c r="AD245" s="128" t="s">
        <v>209</v>
      </c>
      <c r="AE245" s="128" t="s">
        <v>249</v>
      </c>
      <c r="AF245" s="128" t="s">
        <v>199</v>
      </c>
      <c r="AG245" s="128" t="s">
        <v>199</v>
      </c>
      <c r="AH245" s="128" t="s">
        <v>199</v>
      </c>
      <c r="AI245" s="83" t="s">
        <v>199</v>
      </c>
      <c r="AJ245" s="98" t="s">
        <v>199</v>
      </c>
      <c r="AK245" s="98" t="s">
        <v>199</v>
      </c>
      <c r="AL245" s="92" t="s">
        <v>666</v>
      </c>
    </row>
    <row r="246" spans="2:38" s="136" customFormat="1" ht="171" hidden="1" x14ac:dyDescent="0.2">
      <c r="B246" s="92" t="s">
        <v>455</v>
      </c>
      <c r="C246" s="103" t="s">
        <v>873</v>
      </c>
      <c r="D246" s="92" t="s">
        <v>1203</v>
      </c>
      <c r="E246" s="92" t="s">
        <v>1204</v>
      </c>
      <c r="F246" s="92" t="s">
        <v>1214</v>
      </c>
      <c r="G246" s="92"/>
      <c r="H246" s="83" t="s">
        <v>1155</v>
      </c>
      <c r="I246" s="92" t="s">
        <v>1206</v>
      </c>
      <c r="J246" s="83" t="s">
        <v>199</v>
      </c>
      <c r="K246" s="83" t="s">
        <v>199</v>
      </c>
      <c r="L246" s="83" t="s">
        <v>199</v>
      </c>
      <c r="M246" s="92" t="s">
        <v>1222</v>
      </c>
      <c r="N246" s="92" t="s">
        <v>1223</v>
      </c>
      <c r="O246" s="92" t="s">
        <v>1224</v>
      </c>
      <c r="P246" s="83" t="s">
        <v>496</v>
      </c>
      <c r="Q246" s="83" t="s">
        <v>1221</v>
      </c>
      <c r="R246" s="83" t="s">
        <v>99</v>
      </c>
      <c r="S246" s="94">
        <v>45418</v>
      </c>
      <c r="T246" s="94">
        <v>45544</v>
      </c>
      <c r="U246" s="94" t="s">
        <v>99</v>
      </c>
      <c r="V246" s="156" t="s">
        <v>1612</v>
      </c>
      <c r="W246" s="156" t="s">
        <v>1612</v>
      </c>
      <c r="X246" s="102">
        <v>0.15</v>
      </c>
      <c r="Y246" s="83" t="s">
        <v>207</v>
      </c>
      <c r="Z246" s="83" t="s">
        <v>376</v>
      </c>
      <c r="AA246" s="83" t="s">
        <v>356</v>
      </c>
      <c r="AB246" s="83" t="s">
        <v>199</v>
      </c>
      <c r="AC246" s="83" t="s">
        <v>199</v>
      </c>
      <c r="AD246" s="128" t="s">
        <v>209</v>
      </c>
      <c r="AE246" s="128" t="s">
        <v>249</v>
      </c>
      <c r="AF246" s="128" t="s">
        <v>199</v>
      </c>
      <c r="AG246" s="128" t="s">
        <v>199</v>
      </c>
      <c r="AH246" s="128" t="s">
        <v>199</v>
      </c>
      <c r="AI246" s="83" t="s">
        <v>199</v>
      </c>
      <c r="AJ246" s="98" t="s">
        <v>199</v>
      </c>
      <c r="AK246" s="98" t="s">
        <v>199</v>
      </c>
      <c r="AL246" s="92" t="s">
        <v>666</v>
      </c>
    </row>
    <row r="247" spans="2:38" s="136" customFormat="1" ht="171" hidden="1" x14ac:dyDescent="0.2">
      <c r="B247" s="92" t="s">
        <v>455</v>
      </c>
      <c r="C247" s="103" t="s">
        <v>873</v>
      </c>
      <c r="D247" s="92" t="s">
        <v>1203</v>
      </c>
      <c r="E247" s="92" t="s">
        <v>1204</v>
      </c>
      <c r="F247" s="92" t="s">
        <v>1214</v>
      </c>
      <c r="G247" s="92"/>
      <c r="H247" s="83" t="s">
        <v>1155</v>
      </c>
      <c r="I247" s="92" t="s">
        <v>1206</v>
      </c>
      <c r="J247" s="83" t="s">
        <v>199</v>
      </c>
      <c r="K247" s="83" t="s">
        <v>199</v>
      </c>
      <c r="L247" s="83" t="s">
        <v>199</v>
      </c>
      <c r="M247" s="92" t="s">
        <v>1225</v>
      </c>
      <c r="N247" s="92" t="s">
        <v>1226</v>
      </c>
      <c r="O247" s="92" t="s">
        <v>1227</v>
      </c>
      <c r="P247" s="83" t="s">
        <v>496</v>
      </c>
      <c r="Q247" s="83" t="s">
        <v>1221</v>
      </c>
      <c r="R247" s="83" t="s">
        <v>99</v>
      </c>
      <c r="S247" s="94">
        <v>45545</v>
      </c>
      <c r="T247" s="94">
        <v>45576</v>
      </c>
      <c r="U247" s="94" t="s">
        <v>519</v>
      </c>
      <c r="V247" s="156" t="s">
        <v>1612</v>
      </c>
      <c r="W247" s="156" t="s">
        <v>1612</v>
      </c>
      <c r="X247" s="102">
        <v>0.05</v>
      </c>
      <c r="Y247" s="83" t="s">
        <v>207</v>
      </c>
      <c r="Z247" s="83" t="s">
        <v>376</v>
      </c>
      <c r="AA247" s="83" t="s">
        <v>356</v>
      </c>
      <c r="AB247" s="83" t="s">
        <v>199</v>
      </c>
      <c r="AC247" s="83" t="s">
        <v>199</v>
      </c>
      <c r="AD247" s="128" t="s">
        <v>209</v>
      </c>
      <c r="AE247" s="128" t="s">
        <v>249</v>
      </c>
      <c r="AF247" s="128" t="s">
        <v>199</v>
      </c>
      <c r="AG247" s="128" t="s">
        <v>199</v>
      </c>
      <c r="AH247" s="128" t="s">
        <v>199</v>
      </c>
      <c r="AI247" s="128" t="s">
        <v>199</v>
      </c>
      <c r="AJ247" s="98" t="s">
        <v>199</v>
      </c>
      <c r="AK247" s="98" t="s">
        <v>199</v>
      </c>
      <c r="AL247" s="92" t="s">
        <v>666</v>
      </c>
    </row>
    <row r="248" spans="2:38" s="136" customFormat="1" ht="171" hidden="1" x14ac:dyDescent="0.2">
      <c r="B248" s="92" t="s">
        <v>455</v>
      </c>
      <c r="C248" s="103" t="s">
        <v>873</v>
      </c>
      <c r="D248" s="92" t="s">
        <v>1203</v>
      </c>
      <c r="E248" s="92" t="s">
        <v>1204</v>
      </c>
      <c r="F248" s="92" t="s">
        <v>1214</v>
      </c>
      <c r="G248" s="92"/>
      <c r="H248" s="83" t="s">
        <v>1155</v>
      </c>
      <c r="I248" s="92" t="s">
        <v>1206</v>
      </c>
      <c r="J248" s="83" t="s">
        <v>199</v>
      </c>
      <c r="K248" s="83" t="s">
        <v>199</v>
      </c>
      <c r="L248" s="83" t="s">
        <v>199</v>
      </c>
      <c r="M248" s="92" t="s">
        <v>1228</v>
      </c>
      <c r="N248" s="92" t="s">
        <v>1229</v>
      </c>
      <c r="O248" s="92" t="s">
        <v>1230</v>
      </c>
      <c r="P248" s="83" t="s">
        <v>496</v>
      </c>
      <c r="Q248" s="83" t="s">
        <v>1221</v>
      </c>
      <c r="R248" s="83" t="s">
        <v>99</v>
      </c>
      <c r="S248" s="94">
        <v>45580</v>
      </c>
      <c r="T248" s="94">
        <v>45614</v>
      </c>
      <c r="U248" s="94" t="s">
        <v>99</v>
      </c>
      <c r="V248" s="156" t="s">
        <v>1612</v>
      </c>
      <c r="W248" s="156" t="s">
        <v>1612</v>
      </c>
      <c r="X248" s="102">
        <v>0.25</v>
      </c>
      <c r="Y248" s="83" t="s">
        <v>207</v>
      </c>
      <c r="Z248" s="83" t="s">
        <v>376</v>
      </c>
      <c r="AA248" s="83" t="s">
        <v>356</v>
      </c>
      <c r="AB248" s="83" t="s">
        <v>199</v>
      </c>
      <c r="AC248" s="83" t="s">
        <v>199</v>
      </c>
      <c r="AD248" s="128" t="s">
        <v>209</v>
      </c>
      <c r="AE248" s="128" t="s">
        <v>249</v>
      </c>
      <c r="AF248" s="128" t="s">
        <v>199</v>
      </c>
      <c r="AG248" s="128" t="s">
        <v>199</v>
      </c>
      <c r="AH248" s="128" t="s">
        <v>199</v>
      </c>
      <c r="AI248" s="128" t="s">
        <v>199</v>
      </c>
      <c r="AJ248" s="98" t="s">
        <v>199</v>
      </c>
      <c r="AK248" s="98" t="s">
        <v>199</v>
      </c>
      <c r="AL248" s="92" t="s">
        <v>666</v>
      </c>
    </row>
    <row r="249" spans="2:38" s="136" customFormat="1" ht="171" hidden="1" x14ac:dyDescent="0.2">
      <c r="B249" s="92" t="s">
        <v>455</v>
      </c>
      <c r="C249" s="103" t="s">
        <v>873</v>
      </c>
      <c r="D249" s="92" t="s">
        <v>1203</v>
      </c>
      <c r="E249" s="92" t="s">
        <v>1204</v>
      </c>
      <c r="F249" s="92" t="s">
        <v>1214</v>
      </c>
      <c r="G249" s="92"/>
      <c r="H249" s="83" t="s">
        <v>1155</v>
      </c>
      <c r="I249" s="92" t="s">
        <v>1206</v>
      </c>
      <c r="J249" s="83" t="s">
        <v>199</v>
      </c>
      <c r="K249" s="83" t="s">
        <v>199</v>
      </c>
      <c r="L249" s="83" t="s">
        <v>199</v>
      </c>
      <c r="M249" s="92" t="s">
        <v>1231</v>
      </c>
      <c r="N249" s="92" t="s">
        <v>1232</v>
      </c>
      <c r="O249" s="92" t="s">
        <v>1233</v>
      </c>
      <c r="P249" s="83" t="s">
        <v>496</v>
      </c>
      <c r="Q249" s="83" t="s">
        <v>1221</v>
      </c>
      <c r="R249" s="83" t="s">
        <v>99</v>
      </c>
      <c r="S249" s="94">
        <v>45615</v>
      </c>
      <c r="T249" s="94">
        <v>45646</v>
      </c>
      <c r="U249" s="94" t="s">
        <v>519</v>
      </c>
      <c r="V249" s="156" t="s">
        <v>1612</v>
      </c>
      <c r="W249" s="156" t="s">
        <v>1612</v>
      </c>
      <c r="X249" s="102">
        <v>0.05</v>
      </c>
      <c r="Y249" s="83" t="s">
        <v>207</v>
      </c>
      <c r="Z249" s="83" t="s">
        <v>376</v>
      </c>
      <c r="AA249" s="83" t="s">
        <v>356</v>
      </c>
      <c r="AB249" s="83" t="s">
        <v>199</v>
      </c>
      <c r="AC249" s="83" t="s">
        <v>199</v>
      </c>
      <c r="AD249" s="128" t="s">
        <v>209</v>
      </c>
      <c r="AE249" s="128" t="s">
        <v>249</v>
      </c>
      <c r="AF249" s="128" t="s">
        <v>199</v>
      </c>
      <c r="AG249" s="128" t="s">
        <v>199</v>
      </c>
      <c r="AH249" s="128" t="s">
        <v>199</v>
      </c>
      <c r="AI249" s="128" t="s">
        <v>199</v>
      </c>
      <c r="AJ249" s="98" t="s">
        <v>199</v>
      </c>
      <c r="AK249" s="98" t="s">
        <v>199</v>
      </c>
      <c r="AL249" s="92" t="s">
        <v>666</v>
      </c>
    </row>
    <row r="250" spans="2:38" s="136" customFormat="1" ht="171" hidden="1" x14ac:dyDescent="0.2">
      <c r="B250" s="92" t="s">
        <v>455</v>
      </c>
      <c r="C250" s="103" t="s">
        <v>873</v>
      </c>
      <c r="D250" s="92" t="s">
        <v>1203</v>
      </c>
      <c r="E250" s="92" t="s">
        <v>1204</v>
      </c>
      <c r="F250" s="92" t="s">
        <v>1234</v>
      </c>
      <c r="G250" s="92"/>
      <c r="H250" s="83" t="s">
        <v>1155</v>
      </c>
      <c r="I250" s="92" t="s">
        <v>1206</v>
      </c>
      <c r="J250" s="83" t="s">
        <v>199</v>
      </c>
      <c r="K250" s="83" t="s">
        <v>199</v>
      </c>
      <c r="L250" s="83" t="s">
        <v>199</v>
      </c>
      <c r="M250" s="92" t="s">
        <v>1235</v>
      </c>
      <c r="N250" s="92" t="s">
        <v>1236</v>
      </c>
      <c r="O250" s="92" t="s">
        <v>1237</v>
      </c>
      <c r="P250" s="83" t="s">
        <v>496</v>
      </c>
      <c r="Q250" s="83" t="s">
        <v>1221</v>
      </c>
      <c r="R250" s="83" t="s">
        <v>99</v>
      </c>
      <c r="S250" s="94">
        <v>45323</v>
      </c>
      <c r="T250" s="94">
        <v>45418</v>
      </c>
      <c r="U250" s="94" t="s">
        <v>99</v>
      </c>
      <c r="V250" s="156" t="s">
        <v>1612</v>
      </c>
      <c r="W250" s="156" t="s">
        <v>1612</v>
      </c>
      <c r="X250" s="102">
        <v>0.45</v>
      </c>
      <c r="Y250" s="83" t="s">
        <v>207</v>
      </c>
      <c r="Z250" s="83" t="s">
        <v>376</v>
      </c>
      <c r="AA250" s="83" t="s">
        <v>356</v>
      </c>
      <c r="AB250" s="83" t="s">
        <v>199</v>
      </c>
      <c r="AC250" s="83" t="s">
        <v>199</v>
      </c>
      <c r="AD250" s="128" t="s">
        <v>492</v>
      </c>
      <c r="AE250" s="128" t="s">
        <v>249</v>
      </c>
      <c r="AF250" s="128" t="s">
        <v>199</v>
      </c>
      <c r="AG250" s="128" t="s">
        <v>199</v>
      </c>
      <c r="AH250" s="128" t="s">
        <v>199</v>
      </c>
      <c r="AI250" s="128" t="s">
        <v>199</v>
      </c>
      <c r="AJ250" s="98" t="s">
        <v>199</v>
      </c>
      <c r="AK250" s="98" t="s">
        <v>199</v>
      </c>
      <c r="AL250" s="92" t="s">
        <v>666</v>
      </c>
    </row>
    <row r="251" spans="2:38" s="136" customFormat="1" ht="171" hidden="1" x14ac:dyDescent="0.2">
      <c r="B251" s="92" t="s">
        <v>455</v>
      </c>
      <c r="C251" s="103" t="s">
        <v>873</v>
      </c>
      <c r="D251" s="92" t="s">
        <v>1203</v>
      </c>
      <c r="E251" s="92" t="s">
        <v>1204</v>
      </c>
      <c r="F251" s="92" t="s">
        <v>1234</v>
      </c>
      <c r="G251" s="92"/>
      <c r="H251" s="83" t="s">
        <v>1155</v>
      </c>
      <c r="I251" s="92" t="s">
        <v>1206</v>
      </c>
      <c r="J251" s="83" t="s">
        <v>199</v>
      </c>
      <c r="K251" s="83" t="s">
        <v>199</v>
      </c>
      <c r="L251" s="83" t="s">
        <v>199</v>
      </c>
      <c r="M251" s="92" t="s">
        <v>1238</v>
      </c>
      <c r="N251" s="92" t="s">
        <v>1239</v>
      </c>
      <c r="O251" s="92" t="s">
        <v>1240</v>
      </c>
      <c r="P251" s="83" t="s">
        <v>496</v>
      </c>
      <c r="Q251" s="83" t="s">
        <v>1221</v>
      </c>
      <c r="R251" s="83" t="s">
        <v>99</v>
      </c>
      <c r="S251" s="94">
        <v>45418</v>
      </c>
      <c r="T251" s="94">
        <v>45450</v>
      </c>
      <c r="U251" s="94" t="s">
        <v>99</v>
      </c>
      <c r="V251" s="156" t="s">
        <v>1612</v>
      </c>
      <c r="W251" s="156" t="s">
        <v>1612</v>
      </c>
      <c r="X251" s="102">
        <v>0.05</v>
      </c>
      <c r="Y251" s="83" t="s">
        <v>207</v>
      </c>
      <c r="Z251" s="83" t="s">
        <v>376</v>
      </c>
      <c r="AA251" s="83" t="s">
        <v>356</v>
      </c>
      <c r="AB251" s="83" t="s">
        <v>199</v>
      </c>
      <c r="AC251" s="83" t="s">
        <v>199</v>
      </c>
      <c r="AD251" s="128" t="s">
        <v>492</v>
      </c>
      <c r="AE251" s="128" t="s">
        <v>249</v>
      </c>
      <c r="AF251" s="128" t="s">
        <v>199</v>
      </c>
      <c r="AG251" s="128" t="s">
        <v>199</v>
      </c>
      <c r="AH251" s="128" t="s">
        <v>199</v>
      </c>
      <c r="AI251" s="128" t="s">
        <v>199</v>
      </c>
      <c r="AJ251" s="98" t="s">
        <v>199</v>
      </c>
      <c r="AK251" s="98" t="s">
        <v>199</v>
      </c>
      <c r="AL251" s="92" t="s">
        <v>666</v>
      </c>
    </row>
    <row r="252" spans="2:38" s="136" customFormat="1" ht="171" hidden="1" x14ac:dyDescent="0.2">
      <c r="B252" s="92" t="s">
        <v>455</v>
      </c>
      <c r="C252" s="103" t="s">
        <v>873</v>
      </c>
      <c r="D252" s="92" t="s">
        <v>1203</v>
      </c>
      <c r="E252" s="92" t="s">
        <v>1204</v>
      </c>
      <c r="F252" s="92" t="s">
        <v>1234</v>
      </c>
      <c r="G252" s="92"/>
      <c r="H252" s="83" t="s">
        <v>1155</v>
      </c>
      <c r="I252" s="92" t="s">
        <v>1206</v>
      </c>
      <c r="J252" s="83" t="s">
        <v>199</v>
      </c>
      <c r="K252" s="83" t="s">
        <v>199</v>
      </c>
      <c r="L252" s="83" t="s">
        <v>199</v>
      </c>
      <c r="M252" s="92" t="s">
        <v>1241</v>
      </c>
      <c r="N252" s="92" t="s">
        <v>1242</v>
      </c>
      <c r="O252" s="92" t="s">
        <v>1243</v>
      </c>
      <c r="P252" s="83" t="s">
        <v>496</v>
      </c>
      <c r="Q252" s="83" t="s">
        <v>1221</v>
      </c>
      <c r="R252" s="83" t="s">
        <v>99</v>
      </c>
      <c r="S252" s="94">
        <v>45418</v>
      </c>
      <c r="T252" s="94">
        <v>45544</v>
      </c>
      <c r="U252" s="94" t="s">
        <v>99</v>
      </c>
      <c r="V252" s="156" t="s">
        <v>1612</v>
      </c>
      <c r="W252" s="156" t="s">
        <v>1612</v>
      </c>
      <c r="X252" s="102">
        <v>0.15</v>
      </c>
      <c r="Y252" s="83" t="s">
        <v>207</v>
      </c>
      <c r="Z252" s="83" t="s">
        <v>376</v>
      </c>
      <c r="AA252" s="83" t="s">
        <v>356</v>
      </c>
      <c r="AB252" s="83" t="s">
        <v>904</v>
      </c>
      <c r="AC252" s="83" t="s">
        <v>199</v>
      </c>
      <c r="AD252" s="128" t="s">
        <v>492</v>
      </c>
      <c r="AE252" s="128" t="s">
        <v>249</v>
      </c>
      <c r="AF252" s="128" t="s">
        <v>199</v>
      </c>
      <c r="AG252" s="128" t="s">
        <v>199</v>
      </c>
      <c r="AH252" s="128" t="s">
        <v>199</v>
      </c>
      <c r="AI252" s="128" t="s">
        <v>199</v>
      </c>
      <c r="AJ252" s="98" t="s">
        <v>199</v>
      </c>
      <c r="AK252" s="98" t="s">
        <v>199</v>
      </c>
      <c r="AL252" s="92" t="s">
        <v>666</v>
      </c>
    </row>
    <row r="253" spans="2:38" s="136" customFormat="1" ht="171" hidden="1" x14ac:dyDescent="0.2">
      <c r="B253" s="92" t="s">
        <v>455</v>
      </c>
      <c r="C253" s="103" t="s">
        <v>873</v>
      </c>
      <c r="D253" s="92" t="s">
        <v>1203</v>
      </c>
      <c r="E253" s="92" t="s">
        <v>1204</v>
      </c>
      <c r="F253" s="92" t="s">
        <v>1234</v>
      </c>
      <c r="G253" s="92"/>
      <c r="H253" s="83" t="s">
        <v>1155</v>
      </c>
      <c r="I253" s="92" t="s">
        <v>1206</v>
      </c>
      <c r="J253" s="83" t="s">
        <v>199</v>
      </c>
      <c r="K253" s="83" t="s">
        <v>199</v>
      </c>
      <c r="L253" s="83" t="s">
        <v>199</v>
      </c>
      <c r="M253" s="92" t="s">
        <v>1244</v>
      </c>
      <c r="N253" s="92" t="s">
        <v>1245</v>
      </c>
      <c r="O253" s="92" t="s">
        <v>1246</v>
      </c>
      <c r="P253" s="83" t="s">
        <v>496</v>
      </c>
      <c r="Q253" s="83" t="s">
        <v>1221</v>
      </c>
      <c r="R253" s="83" t="s">
        <v>99</v>
      </c>
      <c r="S253" s="94">
        <v>45545</v>
      </c>
      <c r="T253" s="94">
        <v>45576</v>
      </c>
      <c r="U253" s="94" t="s">
        <v>519</v>
      </c>
      <c r="V253" s="156" t="s">
        <v>1612</v>
      </c>
      <c r="W253" s="156" t="s">
        <v>1612</v>
      </c>
      <c r="X253" s="102">
        <v>0.05</v>
      </c>
      <c r="Y253" s="83" t="s">
        <v>207</v>
      </c>
      <c r="Z253" s="83" t="s">
        <v>376</v>
      </c>
      <c r="AA253" s="83" t="s">
        <v>356</v>
      </c>
      <c r="AB253" s="83" t="s">
        <v>904</v>
      </c>
      <c r="AC253" s="83" t="s">
        <v>199</v>
      </c>
      <c r="AD253" s="128" t="s">
        <v>492</v>
      </c>
      <c r="AE253" s="128" t="s">
        <v>249</v>
      </c>
      <c r="AF253" s="128" t="s">
        <v>199</v>
      </c>
      <c r="AG253" s="128" t="s">
        <v>199</v>
      </c>
      <c r="AH253" s="128" t="s">
        <v>199</v>
      </c>
      <c r="AI253" s="128" t="s">
        <v>199</v>
      </c>
      <c r="AJ253" s="98" t="s">
        <v>199</v>
      </c>
      <c r="AK253" s="98" t="s">
        <v>199</v>
      </c>
      <c r="AL253" s="92" t="s">
        <v>666</v>
      </c>
    </row>
    <row r="254" spans="2:38" s="136" customFormat="1" ht="171" hidden="1" x14ac:dyDescent="0.2">
      <c r="B254" s="92" t="s">
        <v>455</v>
      </c>
      <c r="C254" s="103" t="s">
        <v>873</v>
      </c>
      <c r="D254" s="92" t="s">
        <v>1203</v>
      </c>
      <c r="E254" s="92" t="s">
        <v>1204</v>
      </c>
      <c r="F254" s="92" t="s">
        <v>1234</v>
      </c>
      <c r="G254" s="92"/>
      <c r="H254" s="83" t="s">
        <v>1155</v>
      </c>
      <c r="I254" s="92" t="s">
        <v>1206</v>
      </c>
      <c r="J254" s="83" t="s">
        <v>199</v>
      </c>
      <c r="K254" s="83" t="s">
        <v>199</v>
      </c>
      <c r="L254" s="83" t="s">
        <v>199</v>
      </c>
      <c r="M254" s="92" t="s">
        <v>1247</v>
      </c>
      <c r="N254" s="92" t="s">
        <v>1248</v>
      </c>
      <c r="O254" s="92" t="s">
        <v>1249</v>
      </c>
      <c r="P254" s="83" t="s">
        <v>496</v>
      </c>
      <c r="Q254" s="83" t="s">
        <v>1221</v>
      </c>
      <c r="R254" s="83" t="s">
        <v>99</v>
      </c>
      <c r="S254" s="94">
        <v>45580</v>
      </c>
      <c r="T254" s="94">
        <v>45614</v>
      </c>
      <c r="U254" s="94" t="s">
        <v>99</v>
      </c>
      <c r="V254" s="156" t="s">
        <v>1612</v>
      </c>
      <c r="W254" s="156" t="s">
        <v>1612</v>
      </c>
      <c r="X254" s="102">
        <v>0.25</v>
      </c>
      <c r="Y254" s="83" t="s">
        <v>207</v>
      </c>
      <c r="Z254" s="83" t="s">
        <v>376</v>
      </c>
      <c r="AA254" s="83" t="s">
        <v>356</v>
      </c>
      <c r="AB254" s="83" t="s">
        <v>904</v>
      </c>
      <c r="AC254" s="83" t="s">
        <v>199</v>
      </c>
      <c r="AD254" s="128" t="s">
        <v>492</v>
      </c>
      <c r="AE254" s="128" t="s">
        <v>249</v>
      </c>
      <c r="AF254" s="128" t="s">
        <v>199</v>
      </c>
      <c r="AG254" s="128" t="s">
        <v>199</v>
      </c>
      <c r="AH254" s="128" t="s">
        <v>199</v>
      </c>
      <c r="AI254" s="128" t="s">
        <v>199</v>
      </c>
      <c r="AJ254" s="98" t="s">
        <v>199</v>
      </c>
      <c r="AK254" s="98" t="s">
        <v>199</v>
      </c>
      <c r="AL254" s="92" t="s">
        <v>666</v>
      </c>
    </row>
    <row r="255" spans="2:38" s="136" customFormat="1" ht="171" hidden="1" x14ac:dyDescent="0.2">
      <c r="B255" s="92" t="s">
        <v>455</v>
      </c>
      <c r="C255" s="103" t="s">
        <v>873</v>
      </c>
      <c r="D255" s="92" t="s">
        <v>1203</v>
      </c>
      <c r="E255" s="92" t="s">
        <v>1204</v>
      </c>
      <c r="F255" s="92" t="s">
        <v>1234</v>
      </c>
      <c r="G255" s="92"/>
      <c r="H255" s="83" t="s">
        <v>1155</v>
      </c>
      <c r="I255" s="92" t="s">
        <v>1206</v>
      </c>
      <c r="J255" s="83" t="s">
        <v>199</v>
      </c>
      <c r="K255" s="83" t="s">
        <v>199</v>
      </c>
      <c r="L255" s="83" t="s">
        <v>199</v>
      </c>
      <c r="M255" s="92" t="s">
        <v>1250</v>
      </c>
      <c r="N255" s="92" t="s">
        <v>1251</v>
      </c>
      <c r="O255" s="92" t="s">
        <v>1252</v>
      </c>
      <c r="P255" s="83" t="s">
        <v>496</v>
      </c>
      <c r="Q255" s="83" t="s">
        <v>1221</v>
      </c>
      <c r="R255" s="83" t="s">
        <v>99</v>
      </c>
      <c r="S255" s="94">
        <v>45615</v>
      </c>
      <c r="T255" s="94">
        <v>45646</v>
      </c>
      <c r="U255" s="94" t="s">
        <v>519</v>
      </c>
      <c r="V255" s="156" t="s">
        <v>1612</v>
      </c>
      <c r="W255" s="156" t="s">
        <v>1612</v>
      </c>
      <c r="X255" s="102">
        <v>0.05</v>
      </c>
      <c r="Y255" s="83" t="s">
        <v>207</v>
      </c>
      <c r="Z255" s="83" t="s">
        <v>376</v>
      </c>
      <c r="AA255" s="83" t="s">
        <v>356</v>
      </c>
      <c r="AB255" s="83" t="s">
        <v>904</v>
      </c>
      <c r="AC255" s="83" t="s">
        <v>199</v>
      </c>
      <c r="AD255" s="128" t="s">
        <v>492</v>
      </c>
      <c r="AE255" s="128" t="s">
        <v>249</v>
      </c>
      <c r="AF255" s="128" t="s">
        <v>199</v>
      </c>
      <c r="AG255" s="128" t="s">
        <v>199</v>
      </c>
      <c r="AH255" s="128" t="s">
        <v>199</v>
      </c>
      <c r="AI255" s="128" t="s">
        <v>199</v>
      </c>
      <c r="AJ255" s="98" t="s">
        <v>199</v>
      </c>
      <c r="AK255" s="98" t="s">
        <v>199</v>
      </c>
      <c r="AL255" s="92" t="s">
        <v>666</v>
      </c>
    </row>
    <row r="256" spans="2:38" s="136" customFormat="1" ht="171" hidden="1" x14ac:dyDescent="0.2">
      <c r="B256" s="128" t="s">
        <v>455</v>
      </c>
      <c r="C256" s="129" t="s">
        <v>873</v>
      </c>
      <c r="D256" s="128" t="s">
        <v>1253</v>
      </c>
      <c r="E256" s="92" t="s">
        <v>1204</v>
      </c>
      <c r="F256" s="128" t="s">
        <v>1254</v>
      </c>
      <c r="G256" s="128"/>
      <c r="H256" s="128" t="s">
        <v>1197</v>
      </c>
      <c r="I256" s="128" t="s">
        <v>877</v>
      </c>
      <c r="J256" s="128" t="s">
        <v>199</v>
      </c>
      <c r="K256" s="128" t="s">
        <v>199</v>
      </c>
      <c r="L256" s="128" t="s">
        <v>199</v>
      </c>
      <c r="M256" s="128" t="s">
        <v>1255</v>
      </c>
      <c r="N256" s="128" t="s">
        <v>1256</v>
      </c>
      <c r="O256" s="131" t="s">
        <v>1257</v>
      </c>
      <c r="P256" s="128" t="s">
        <v>684</v>
      </c>
      <c r="Q256" s="128" t="s">
        <v>1258</v>
      </c>
      <c r="R256" s="83" t="s">
        <v>99</v>
      </c>
      <c r="S256" s="132">
        <v>45505</v>
      </c>
      <c r="T256" s="132">
        <v>45596</v>
      </c>
      <c r="U256" s="132" t="s">
        <v>519</v>
      </c>
      <c r="V256" s="133">
        <v>4000000</v>
      </c>
      <c r="W256" s="128"/>
      <c r="X256" s="128">
        <v>30</v>
      </c>
      <c r="Y256" s="128" t="s">
        <v>246</v>
      </c>
      <c r="Z256" s="83" t="s">
        <v>199</v>
      </c>
      <c r="AA256" s="83" t="s">
        <v>199</v>
      </c>
      <c r="AB256" s="83" t="s">
        <v>199</v>
      </c>
      <c r="AC256" s="83" t="s">
        <v>199</v>
      </c>
      <c r="AD256" s="128" t="s">
        <v>209</v>
      </c>
      <c r="AE256" s="128" t="s">
        <v>249</v>
      </c>
      <c r="AF256" s="128" t="s">
        <v>199</v>
      </c>
      <c r="AG256" s="128" t="s">
        <v>199</v>
      </c>
      <c r="AH256" s="128" t="s">
        <v>199</v>
      </c>
      <c r="AI256" s="83" t="s">
        <v>199</v>
      </c>
      <c r="AJ256" s="128" t="s">
        <v>199</v>
      </c>
      <c r="AK256" s="128" t="s">
        <v>199</v>
      </c>
      <c r="AL256" s="128" t="s">
        <v>1259</v>
      </c>
    </row>
    <row r="257" spans="2:38" s="136" customFormat="1" ht="171" hidden="1" x14ac:dyDescent="0.2">
      <c r="B257" s="128" t="s">
        <v>455</v>
      </c>
      <c r="C257" s="129" t="s">
        <v>873</v>
      </c>
      <c r="D257" s="128" t="s">
        <v>1253</v>
      </c>
      <c r="E257" s="92" t="s">
        <v>1204</v>
      </c>
      <c r="F257" s="128" t="s">
        <v>1254</v>
      </c>
      <c r="G257" s="128"/>
      <c r="H257" s="128" t="s">
        <v>1197</v>
      </c>
      <c r="I257" s="128" t="s">
        <v>877</v>
      </c>
      <c r="J257" s="128" t="s">
        <v>199</v>
      </c>
      <c r="K257" s="128" t="s">
        <v>199</v>
      </c>
      <c r="L257" s="128" t="s">
        <v>199</v>
      </c>
      <c r="M257" s="128" t="s">
        <v>1260</v>
      </c>
      <c r="N257" s="128" t="s">
        <v>1261</v>
      </c>
      <c r="O257" s="131" t="s">
        <v>1262</v>
      </c>
      <c r="P257" s="128" t="s">
        <v>684</v>
      </c>
      <c r="Q257" s="128" t="s">
        <v>1263</v>
      </c>
      <c r="R257" s="83" t="s">
        <v>99</v>
      </c>
      <c r="S257" s="132">
        <v>45505</v>
      </c>
      <c r="T257" s="132">
        <v>45580</v>
      </c>
      <c r="U257" s="132" t="s">
        <v>519</v>
      </c>
      <c r="V257" s="133">
        <v>3000000</v>
      </c>
      <c r="W257" s="128"/>
      <c r="X257" s="128">
        <v>25</v>
      </c>
      <c r="Y257" s="128" t="s">
        <v>246</v>
      </c>
      <c r="Z257" s="83" t="s">
        <v>199</v>
      </c>
      <c r="AA257" s="83" t="s">
        <v>199</v>
      </c>
      <c r="AB257" s="83" t="s">
        <v>199</v>
      </c>
      <c r="AC257" s="83" t="s">
        <v>199</v>
      </c>
      <c r="AD257" s="128" t="s">
        <v>209</v>
      </c>
      <c r="AE257" s="128" t="s">
        <v>249</v>
      </c>
      <c r="AF257" s="128" t="s">
        <v>199</v>
      </c>
      <c r="AG257" s="128" t="s">
        <v>199</v>
      </c>
      <c r="AH257" s="128" t="s">
        <v>199</v>
      </c>
      <c r="AI257" s="83" t="s">
        <v>199</v>
      </c>
      <c r="AJ257" s="128" t="s">
        <v>199</v>
      </c>
      <c r="AK257" s="128" t="s">
        <v>199</v>
      </c>
      <c r="AL257" s="128" t="s">
        <v>661</v>
      </c>
    </row>
    <row r="258" spans="2:38" s="136" customFormat="1" ht="171" hidden="1" x14ac:dyDescent="0.2">
      <c r="B258" s="128" t="s">
        <v>455</v>
      </c>
      <c r="C258" s="129" t="s">
        <v>873</v>
      </c>
      <c r="D258" s="128" t="s">
        <v>1253</v>
      </c>
      <c r="E258" s="92" t="s">
        <v>1204</v>
      </c>
      <c r="F258" s="128" t="s">
        <v>1254</v>
      </c>
      <c r="G258" s="128"/>
      <c r="H258" s="128" t="s">
        <v>1197</v>
      </c>
      <c r="I258" s="128" t="s">
        <v>877</v>
      </c>
      <c r="J258" s="128" t="s">
        <v>199</v>
      </c>
      <c r="K258" s="128" t="s">
        <v>199</v>
      </c>
      <c r="L258" s="128" t="s">
        <v>199</v>
      </c>
      <c r="M258" s="128" t="s">
        <v>1264</v>
      </c>
      <c r="N258" s="128" t="s">
        <v>1265</v>
      </c>
      <c r="O258" s="131" t="s">
        <v>1266</v>
      </c>
      <c r="P258" s="128" t="s">
        <v>684</v>
      </c>
      <c r="Q258" s="128" t="s">
        <v>199</v>
      </c>
      <c r="R258" s="83" t="s">
        <v>99</v>
      </c>
      <c r="S258" s="132">
        <v>45597</v>
      </c>
      <c r="T258" s="132">
        <v>45626</v>
      </c>
      <c r="U258" s="132" t="s">
        <v>99</v>
      </c>
      <c r="V258" s="133">
        <v>400000</v>
      </c>
      <c r="W258" s="128"/>
      <c r="X258" s="128">
        <v>20</v>
      </c>
      <c r="Y258" s="128" t="s">
        <v>246</v>
      </c>
      <c r="Z258" s="83" t="s">
        <v>199</v>
      </c>
      <c r="AA258" s="83" t="s">
        <v>199</v>
      </c>
      <c r="AB258" s="83" t="s">
        <v>199</v>
      </c>
      <c r="AC258" s="83" t="s">
        <v>199</v>
      </c>
      <c r="AD258" s="128" t="s">
        <v>209</v>
      </c>
      <c r="AE258" s="128" t="s">
        <v>249</v>
      </c>
      <c r="AF258" s="128" t="s">
        <v>199</v>
      </c>
      <c r="AG258" s="128" t="s">
        <v>199</v>
      </c>
      <c r="AH258" s="128" t="s">
        <v>199</v>
      </c>
      <c r="AI258" s="83" t="s">
        <v>199</v>
      </c>
      <c r="AJ258" s="128" t="s">
        <v>199</v>
      </c>
      <c r="AK258" s="128" t="s">
        <v>199</v>
      </c>
      <c r="AL258" s="128" t="s">
        <v>1259</v>
      </c>
    </row>
    <row r="259" spans="2:38" s="136" customFormat="1" ht="171" hidden="1" x14ac:dyDescent="0.2">
      <c r="B259" s="128" t="s">
        <v>455</v>
      </c>
      <c r="C259" s="129" t="s">
        <v>873</v>
      </c>
      <c r="D259" s="128" t="s">
        <v>1253</v>
      </c>
      <c r="E259" s="92" t="s">
        <v>1204</v>
      </c>
      <c r="F259" s="128" t="s">
        <v>1254</v>
      </c>
      <c r="G259" s="128"/>
      <c r="H259" s="128" t="s">
        <v>1197</v>
      </c>
      <c r="I259" s="128" t="s">
        <v>877</v>
      </c>
      <c r="J259" s="128" t="s">
        <v>199</v>
      </c>
      <c r="K259" s="128" t="s">
        <v>199</v>
      </c>
      <c r="L259" s="128" t="s">
        <v>199</v>
      </c>
      <c r="M259" s="128" t="s">
        <v>1267</v>
      </c>
      <c r="N259" s="128" t="s">
        <v>1268</v>
      </c>
      <c r="O259" s="131" t="s">
        <v>1269</v>
      </c>
      <c r="P259" s="128" t="s">
        <v>684</v>
      </c>
      <c r="Q259" s="128" t="s">
        <v>1270</v>
      </c>
      <c r="R259" s="83" t="s">
        <v>99</v>
      </c>
      <c r="S259" s="132">
        <v>45597</v>
      </c>
      <c r="T259" s="132">
        <v>45626</v>
      </c>
      <c r="U259" s="132" t="s">
        <v>519</v>
      </c>
      <c r="V259" s="133">
        <v>3600000</v>
      </c>
      <c r="W259" s="128"/>
      <c r="X259" s="128">
        <v>15</v>
      </c>
      <c r="Y259" s="128" t="s">
        <v>246</v>
      </c>
      <c r="Z259" s="83" t="s">
        <v>199</v>
      </c>
      <c r="AA259" s="83" t="s">
        <v>199</v>
      </c>
      <c r="AB259" s="83" t="s">
        <v>199</v>
      </c>
      <c r="AC259" s="83" t="s">
        <v>199</v>
      </c>
      <c r="AD259" s="128" t="s">
        <v>209</v>
      </c>
      <c r="AE259" s="128" t="s">
        <v>249</v>
      </c>
      <c r="AF259" s="128" t="s">
        <v>199</v>
      </c>
      <c r="AG259" s="128" t="s">
        <v>199</v>
      </c>
      <c r="AH259" s="128" t="s">
        <v>199</v>
      </c>
      <c r="AI259" s="83" t="s">
        <v>199</v>
      </c>
      <c r="AJ259" s="128" t="s">
        <v>199</v>
      </c>
      <c r="AK259" s="128" t="s">
        <v>199</v>
      </c>
      <c r="AL259" s="128" t="s">
        <v>1271</v>
      </c>
    </row>
    <row r="260" spans="2:38" s="136" customFormat="1" ht="171" hidden="1" x14ac:dyDescent="0.2">
      <c r="B260" s="128" t="s">
        <v>455</v>
      </c>
      <c r="C260" s="129" t="s">
        <v>873</v>
      </c>
      <c r="D260" s="128" t="s">
        <v>1253</v>
      </c>
      <c r="E260" s="92" t="s">
        <v>1204</v>
      </c>
      <c r="F260" s="128" t="s">
        <v>1254</v>
      </c>
      <c r="G260" s="128"/>
      <c r="H260" s="128" t="s">
        <v>1197</v>
      </c>
      <c r="I260" s="128" t="s">
        <v>877</v>
      </c>
      <c r="J260" s="128" t="s">
        <v>199</v>
      </c>
      <c r="K260" s="128" t="s">
        <v>199</v>
      </c>
      <c r="L260" s="128" t="s">
        <v>199</v>
      </c>
      <c r="M260" s="128" t="s">
        <v>1272</v>
      </c>
      <c r="N260" s="128" t="s">
        <v>1273</v>
      </c>
      <c r="O260" s="128" t="s">
        <v>1274</v>
      </c>
      <c r="P260" s="128" t="s">
        <v>684</v>
      </c>
      <c r="Q260" s="128" t="s">
        <v>1270</v>
      </c>
      <c r="R260" s="83" t="s">
        <v>99</v>
      </c>
      <c r="S260" s="132">
        <v>45597</v>
      </c>
      <c r="T260" s="132">
        <v>45626</v>
      </c>
      <c r="U260" s="132" t="s">
        <v>519</v>
      </c>
      <c r="V260" s="133">
        <v>2000000</v>
      </c>
      <c r="W260" s="128"/>
      <c r="X260" s="128">
        <v>10</v>
      </c>
      <c r="Y260" s="128" t="s">
        <v>246</v>
      </c>
      <c r="Z260" s="83" t="s">
        <v>199</v>
      </c>
      <c r="AA260" s="83" t="s">
        <v>199</v>
      </c>
      <c r="AB260" s="83" t="s">
        <v>199</v>
      </c>
      <c r="AC260" s="83" t="s">
        <v>199</v>
      </c>
      <c r="AD260" s="128" t="s">
        <v>209</v>
      </c>
      <c r="AE260" s="128" t="s">
        <v>249</v>
      </c>
      <c r="AF260" s="128" t="s">
        <v>199</v>
      </c>
      <c r="AG260" s="128" t="s">
        <v>199</v>
      </c>
      <c r="AH260" s="128" t="s">
        <v>199</v>
      </c>
      <c r="AI260" s="83" t="s">
        <v>199</v>
      </c>
      <c r="AJ260" s="128" t="s">
        <v>199</v>
      </c>
      <c r="AK260" s="128" t="s">
        <v>199</v>
      </c>
      <c r="AL260" s="128" t="s">
        <v>1259</v>
      </c>
    </row>
    <row r="261" spans="2:38" s="136" customFormat="1" ht="171" hidden="1" x14ac:dyDescent="0.2">
      <c r="B261" s="128" t="s">
        <v>455</v>
      </c>
      <c r="C261" s="129" t="s">
        <v>873</v>
      </c>
      <c r="D261" s="128" t="s">
        <v>1253</v>
      </c>
      <c r="E261" s="92" t="s">
        <v>1204</v>
      </c>
      <c r="F261" s="128" t="s">
        <v>1275</v>
      </c>
      <c r="G261" s="128"/>
      <c r="H261" s="128" t="s">
        <v>1197</v>
      </c>
      <c r="I261" s="128" t="s">
        <v>877</v>
      </c>
      <c r="J261" s="128" t="s">
        <v>199</v>
      </c>
      <c r="K261" s="128" t="s">
        <v>199</v>
      </c>
      <c r="L261" s="128" t="s">
        <v>199</v>
      </c>
      <c r="M261" s="128" t="s">
        <v>1276</v>
      </c>
      <c r="N261" s="128" t="s">
        <v>1277</v>
      </c>
      <c r="O261" s="148" t="s">
        <v>1278</v>
      </c>
      <c r="P261" s="128" t="s">
        <v>817</v>
      </c>
      <c r="Q261" s="128" t="s">
        <v>1279</v>
      </c>
      <c r="R261" s="128" t="s">
        <v>99</v>
      </c>
      <c r="S261" s="132">
        <v>45306</v>
      </c>
      <c r="T261" s="132">
        <v>45319</v>
      </c>
      <c r="U261" s="156" t="s">
        <v>519</v>
      </c>
      <c r="V261" s="128"/>
      <c r="W261" s="128"/>
      <c r="X261" s="134">
        <v>0.1</v>
      </c>
      <c r="Y261" s="128" t="s">
        <v>1280</v>
      </c>
      <c r="Z261" s="128" t="s">
        <v>356</v>
      </c>
      <c r="AA261" s="83" t="s">
        <v>199</v>
      </c>
      <c r="AB261" s="83" t="s">
        <v>199</v>
      </c>
      <c r="AC261" s="83" t="s">
        <v>199</v>
      </c>
      <c r="AD261" s="128" t="s">
        <v>209</v>
      </c>
      <c r="AE261" s="128" t="s">
        <v>199</v>
      </c>
      <c r="AF261" s="128" t="s">
        <v>199</v>
      </c>
      <c r="AG261" s="128" t="s">
        <v>199</v>
      </c>
      <c r="AH261" s="128" t="s">
        <v>199</v>
      </c>
      <c r="AI261" s="128" t="s">
        <v>199</v>
      </c>
      <c r="AJ261" s="128" t="s">
        <v>199</v>
      </c>
      <c r="AK261" s="128" t="s">
        <v>199</v>
      </c>
      <c r="AL261" s="128" t="s">
        <v>199</v>
      </c>
    </row>
    <row r="262" spans="2:38" s="136" customFormat="1" ht="171" hidden="1" x14ac:dyDescent="0.2">
      <c r="B262" s="128" t="s">
        <v>455</v>
      </c>
      <c r="C262" s="129" t="s">
        <v>873</v>
      </c>
      <c r="D262" s="128" t="s">
        <v>1253</v>
      </c>
      <c r="E262" s="92" t="s">
        <v>1204</v>
      </c>
      <c r="F262" s="128" t="s">
        <v>1275</v>
      </c>
      <c r="G262" s="128"/>
      <c r="H262" s="128" t="s">
        <v>1197</v>
      </c>
      <c r="I262" s="128" t="s">
        <v>877</v>
      </c>
      <c r="J262" s="128" t="s">
        <v>199</v>
      </c>
      <c r="K262" s="128" t="s">
        <v>199</v>
      </c>
      <c r="L262" s="128" t="s">
        <v>199</v>
      </c>
      <c r="M262" s="128" t="s">
        <v>1281</v>
      </c>
      <c r="N262" s="128" t="s">
        <v>1282</v>
      </c>
      <c r="O262" s="148" t="s">
        <v>1283</v>
      </c>
      <c r="P262" s="128" t="s">
        <v>817</v>
      </c>
      <c r="Q262" s="128" t="s">
        <v>1279</v>
      </c>
      <c r="R262" s="128" t="s">
        <v>99</v>
      </c>
      <c r="S262" s="132">
        <v>45319</v>
      </c>
      <c r="T262" s="132">
        <v>45350</v>
      </c>
      <c r="U262" s="156" t="s">
        <v>519</v>
      </c>
      <c r="V262" s="128"/>
      <c r="W262" s="128"/>
      <c r="X262" s="134">
        <v>0.1</v>
      </c>
      <c r="Y262" s="128" t="s">
        <v>1280</v>
      </c>
      <c r="Z262" s="128" t="s">
        <v>356</v>
      </c>
      <c r="AA262" s="83" t="s">
        <v>199</v>
      </c>
      <c r="AB262" s="83" t="s">
        <v>199</v>
      </c>
      <c r="AC262" s="83" t="s">
        <v>199</v>
      </c>
      <c r="AD262" s="128" t="s">
        <v>209</v>
      </c>
      <c r="AE262" s="128" t="s">
        <v>199</v>
      </c>
      <c r="AF262" s="128" t="s">
        <v>199</v>
      </c>
      <c r="AG262" s="128" t="s">
        <v>199</v>
      </c>
      <c r="AH262" s="128" t="s">
        <v>199</v>
      </c>
      <c r="AI262" s="128" t="s">
        <v>199</v>
      </c>
      <c r="AJ262" s="128" t="s">
        <v>199</v>
      </c>
      <c r="AK262" s="128" t="s">
        <v>199</v>
      </c>
      <c r="AL262" s="128" t="s">
        <v>199</v>
      </c>
    </row>
    <row r="263" spans="2:38" s="136" customFormat="1" ht="171" hidden="1" x14ac:dyDescent="0.2">
      <c r="B263" s="128" t="s">
        <v>455</v>
      </c>
      <c r="C263" s="129" t="s">
        <v>873</v>
      </c>
      <c r="D263" s="128" t="s">
        <v>1253</v>
      </c>
      <c r="E263" s="92" t="s">
        <v>1204</v>
      </c>
      <c r="F263" s="128" t="s">
        <v>1275</v>
      </c>
      <c r="G263" s="128"/>
      <c r="H263" s="128" t="s">
        <v>1197</v>
      </c>
      <c r="I263" s="128" t="s">
        <v>877</v>
      </c>
      <c r="J263" s="128" t="s">
        <v>199</v>
      </c>
      <c r="K263" s="128" t="s">
        <v>199</v>
      </c>
      <c r="L263" s="128" t="s">
        <v>199</v>
      </c>
      <c r="M263" s="128" t="s">
        <v>1284</v>
      </c>
      <c r="N263" s="128" t="s">
        <v>1285</v>
      </c>
      <c r="O263" s="148" t="s">
        <v>1286</v>
      </c>
      <c r="P263" s="128" t="s">
        <v>817</v>
      </c>
      <c r="Q263" s="128" t="s">
        <v>1279</v>
      </c>
      <c r="R263" s="128" t="s">
        <v>99</v>
      </c>
      <c r="S263" s="132">
        <v>45323</v>
      </c>
      <c r="T263" s="132">
        <v>45337</v>
      </c>
      <c r="U263" s="156" t="s">
        <v>519</v>
      </c>
      <c r="V263" s="128"/>
      <c r="W263" s="128"/>
      <c r="X263" s="134">
        <v>0.1</v>
      </c>
      <c r="Y263" s="128" t="s">
        <v>1280</v>
      </c>
      <c r="Z263" s="128" t="s">
        <v>356</v>
      </c>
      <c r="AA263" s="83" t="s">
        <v>199</v>
      </c>
      <c r="AB263" s="83" t="s">
        <v>199</v>
      </c>
      <c r="AC263" s="83" t="s">
        <v>199</v>
      </c>
      <c r="AD263" s="128" t="s">
        <v>209</v>
      </c>
      <c r="AE263" s="128" t="s">
        <v>199</v>
      </c>
      <c r="AF263" s="128" t="s">
        <v>199</v>
      </c>
      <c r="AG263" s="128" t="s">
        <v>199</v>
      </c>
      <c r="AH263" s="128" t="s">
        <v>199</v>
      </c>
      <c r="AI263" s="128" t="s">
        <v>199</v>
      </c>
      <c r="AJ263" s="128" t="s">
        <v>199</v>
      </c>
      <c r="AK263" s="128" t="s">
        <v>199</v>
      </c>
      <c r="AL263" s="128" t="s">
        <v>199</v>
      </c>
    </row>
    <row r="264" spans="2:38" s="136" customFormat="1" ht="171" hidden="1" x14ac:dyDescent="0.2">
      <c r="B264" s="128" t="s">
        <v>455</v>
      </c>
      <c r="C264" s="129" t="s">
        <v>873</v>
      </c>
      <c r="D264" s="128" t="s">
        <v>1253</v>
      </c>
      <c r="E264" s="92" t="s">
        <v>1204</v>
      </c>
      <c r="F264" s="128" t="s">
        <v>1275</v>
      </c>
      <c r="G264" s="128"/>
      <c r="H264" s="128" t="s">
        <v>1197</v>
      </c>
      <c r="I264" s="128" t="s">
        <v>877</v>
      </c>
      <c r="J264" s="128" t="s">
        <v>199</v>
      </c>
      <c r="K264" s="128" t="s">
        <v>199</v>
      </c>
      <c r="L264" s="128" t="s">
        <v>199</v>
      </c>
      <c r="M264" s="128" t="s">
        <v>1287</v>
      </c>
      <c r="N264" s="128" t="s">
        <v>1288</v>
      </c>
      <c r="O264" s="148" t="s">
        <v>1289</v>
      </c>
      <c r="P264" s="128" t="s">
        <v>817</v>
      </c>
      <c r="Q264" s="128" t="s">
        <v>1279</v>
      </c>
      <c r="R264" s="128" t="s">
        <v>99</v>
      </c>
      <c r="S264" s="132">
        <v>45337</v>
      </c>
      <c r="T264" s="132">
        <v>45342</v>
      </c>
      <c r="U264" s="156" t="s">
        <v>519</v>
      </c>
      <c r="V264" s="128"/>
      <c r="W264" s="128"/>
      <c r="X264" s="134">
        <v>0.1</v>
      </c>
      <c r="Y264" s="128" t="s">
        <v>1280</v>
      </c>
      <c r="Z264" s="128" t="s">
        <v>1290</v>
      </c>
      <c r="AA264" s="128" t="s">
        <v>356</v>
      </c>
      <c r="AB264" s="83" t="s">
        <v>199</v>
      </c>
      <c r="AC264" s="83" t="s">
        <v>199</v>
      </c>
      <c r="AD264" s="128" t="s">
        <v>209</v>
      </c>
      <c r="AE264" s="128" t="s">
        <v>199</v>
      </c>
      <c r="AF264" s="128" t="s">
        <v>199</v>
      </c>
      <c r="AG264" s="128" t="s">
        <v>199</v>
      </c>
      <c r="AH264" s="128" t="s">
        <v>199</v>
      </c>
      <c r="AI264" s="128" t="s">
        <v>199</v>
      </c>
      <c r="AJ264" s="128" t="s">
        <v>199</v>
      </c>
      <c r="AK264" s="128" t="s">
        <v>199</v>
      </c>
      <c r="AL264" s="128" t="s">
        <v>199</v>
      </c>
    </row>
    <row r="265" spans="2:38" s="136" customFormat="1" ht="171" hidden="1" x14ac:dyDescent="0.2">
      <c r="B265" s="128" t="s">
        <v>455</v>
      </c>
      <c r="C265" s="129" t="s">
        <v>873</v>
      </c>
      <c r="D265" s="128" t="s">
        <v>1253</v>
      </c>
      <c r="E265" s="92" t="s">
        <v>1204</v>
      </c>
      <c r="F265" s="128" t="s">
        <v>1275</v>
      </c>
      <c r="G265" s="128"/>
      <c r="H265" s="128" t="s">
        <v>1197</v>
      </c>
      <c r="I265" s="128" t="s">
        <v>877</v>
      </c>
      <c r="J265" s="128" t="s">
        <v>199</v>
      </c>
      <c r="K265" s="128" t="s">
        <v>199</v>
      </c>
      <c r="L265" s="128" t="s">
        <v>199</v>
      </c>
      <c r="M265" s="128" t="s">
        <v>1291</v>
      </c>
      <c r="N265" s="128" t="s">
        <v>1292</v>
      </c>
      <c r="O265" s="148" t="s">
        <v>1293</v>
      </c>
      <c r="P265" s="128" t="s">
        <v>817</v>
      </c>
      <c r="Q265" s="128" t="s">
        <v>1279</v>
      </c>
      <c r="R265" s="128" t="s">
        <v>99</v>
      </c>
      <c r="S265" s="132">
        <v>45342</v>
      </c>
      <c r="T265" s="132">
        <v>45366</v>
      </c>
      <c r="U265" s="156" t="s">
        <v>519</v>
      </c>
      <c r="V265" s="128"/>
      <c r="W265" s="128"/>
      <c r="X265" s="134">
        <v>0.1</v>
      </c>
      <c r="Y265" s="128" t="s">
        <v>1280</v>
      </c>
      <c r="Z265" s="128" t="s">
        <v>1290</v>
      </c>
      <c r="AA265" s="128" t="s">
        <v>356</v>
      </c>
      <c r="AB265" s="83" t="s">
        <v>199</v>
      </c>
      <c r="AC265" s="83" t="s">
        <v>199</v>
      </c>
      <c r="AD265" s="128" t="s">
        <v>209</v>
      </c>
      <c r="AE265" s="128" t="s">
        <v>199</v>
      </c>
      <c r="AF265" s="128" t="s">
        <v>199</v>
      </c>
      <c r="AG265" s="128" t="s">
        <v>199</v>
      </c>
      <c r="AH265" s="128" t="s">
        <v>199</v>
      </c>
      <c r="AI265" s="128" t="s">
        <v>199</v>
      </c>
      <c r="AJ265" s="128" t="s">
        <v>199</v>
      </c>
      <c r="AK265" s="128" t="s">
        <v>199</v>
      </c>
      <c r="AL265" s="128" t="s">
        <v>199</v>
      </c>
    </row>
    <row r="266" spans="2:38" s="136" customFormat="1" ht="171" hidden="1" x14ac:dyDescent="0.2">
      <c r="B266" s="128" t="s">
        <v>455</v>
      </c>
      <c r="C266" s="129" t="s">
        <v>873</v>
      </c>
      <c r="D266" s="128" t="s">
        <v>1253</v>
      </c>
      <c r="E266" s="92" t="s">
        <v>1204</v>
      </c>
      <c r="F266" s="128" t="s">
        <v>1275</v>
      </c>
      <c r="G266" s="128"/>
      <c r="H266" s="128" t="s">
        <v>1197</v>
      </c>
      <c r="I266" s="128" t="s">
        <v>877</v>
      </c>
      <c r="J266" s="128" t="s">
        <v>199</v>
      </c>
      <c r="K266" s="128" t="s">
        <v>199</v>
      </c>
      <c r="L266" s="128" t="s">
        <v>199</v>
      </c>
      <c r="M266" s="128" t="s">
        <v>1294</v>
      </c>
      <c r="N266" s="128" t="s">
        <v>1295</v>
      </c>
      <c r="O266" s="148" t="s">
        <v>1296</v>
      </c>
      <c r="P266" s="128" t="s">
        <v>817</v>
      </c>
      <c r="Q266" s="128" t="s">
        <v>1279</v>
      </c>
      <c r="R266" s="128" t="s">
        <v>99</v>
      </c>
      <c r="S266" s="132">
        <v>45342</v>
      </c>
      <c r="T266" s="132">
        <v>45381</v>
      </c>
      <c r="U266" s="156" t="s">
        <v>519</v>
      </c>
      <c r="V266" s="128"/>
      <c r="W266" s="128"/>
      <c r="X266" s="134">
        <v>0.1</v>
      </c>
      <c r="Y266" s="128" t="s">
        <v>1280</v>
      </c>
      <c r="Z266" s="128" t="s">
        <v>1290</v>
      </c>
      <c r="AA266" s="128" t="s">
        <v>1297</v>
      </c>
      <c r="AB266" s="128" t="s">
        <v>356</v>
      </c>
      <c r="AC266" s="83" t="s">
        <v>199</v>
      </c>
      <c r="AD266" s="128" t="s">
        <v>209</v>
      </c>
      <c r="AE266" s="128" t="s">
        <v>199</v>
      </c>
      <c r="AF266" s="128" t="s">
        <v>199</v>
      </c>
      <c r="AG266" s="128" t="s">
        <v>199</v>
      </c>
      <c r="AH266" s="128" t="s">
        <v>199</v>
      </c>
      <c r="AI266" s="128" t="s">
        <v>199</v>
      </c>
      <c r="AJ266" s="128" t="s">
        <v>199</v>
      </c>
      <c r="AK266" s="128" t="s">
        <v>199</v>
      </c>
      <c r="AL266" s="128" t="s">
        <v>199</v>
      </c>
    </row>
    <row r="267" spans="2:38" s="136" customFormat="1" ht="171" hidden="1" x14ac:dyDescent="0.2">
      <c r="B267" s="128" t="s">
        <v>455</v>
      </c>
      <c r="C267" s="129" t="s">
        <v>873</v>
      </c>
      <c r="D267" s="128" t="s">
        <v>1253</v>
      </c>
      <c r="E267" s="92" t="s">
        <v>1204</v>
      </c>
      <c r="F267" s="128" t="s">
        <v>1275</v>
      </c>
      <c r="G267" s="128"/>
      <c r="H267" s="128" t="s">
        <v>1197</v>
      </c>
      <c r="I267" s="128" t="s">
        <v>877</v>
      </c>
      <c r="J267" s="128" t="s">
        <v>199</v>
      </c>
      <c r="K267" s="128" t="s">
        <v>199</v>
      </c>
      <c r="L267" s="128" t="s">
        <v>199</v>
      </c>
      <c r="M267" s="128" t="s">
        <v>1298</v>
      </c>
      <c r="N267" s="128" t="s">
        <v>1299</v>
      </c>
      <c r="O267" s="148" t="s">
        <v>1300</v>
      </c>
      <c r="P267" s="128" t="s">
        <v>817</v>
      </c>
      <c r="Q267" s="128" t="s">
        <v>1279</v>
      </c>
      <c r="R267" s="128" t="s">
        <v>99</v>
      </c>
      <c r="S267" s="132">
        <v>45383</v>
      </c>
      <c r="T267" s="132">
        <v>45427</v>
      </c>
      <c r="U267" s="156" t="s">
        <v>519</v>
      </c>
      <c r="V267" s="128"/>
      <c r="W267" s="128"/>
      <c r="X267" s="134">
        <v>0.1</v>
      </c>
      <c r="Y267" s="128" t="s">
        <v>1280</v>
      </c>
      <c r="Z267" s="128" t="s">
        <v>1290</v>
      </c>
      <c r="AA267" s="128" t="s">
        <v>1297</v>
      </c>
      <c r="AB267" s="128" t="s">
        <v>356</v>
      </c>
      <c r="AC267" s="83" t="s">
        <v>199</v>
      </c>
      <c r="AD267" s="128" t="s">
        <v>209</v>
      </c>
      <c r="AE267" s="128" t="s">
        <v>199</v>
      </c>
      <c r="AF267" s="128" t="s">
        <v>199</v>
      </c>
      <c r="AG267" s="128" t="s">
        <v>199</v>
      </c>
      <c r="AH267" s="128" t="s">
        <v>199</v>
      </c>
      <c r="AI267" s="128" t="s">
        <v>199</v>
      </c>
      <c r="AJ267" s="128" t="s">
        <v>199</v>
      </c>
      <c r="AK267" s="128" t="s">
        <v>199</v>
      </c>
      <c r="AL267" s="128" t="s">
        <v>199</v>
      </c>
    </row>
    <row r="268" spans="2:38" s="136" customFormat="1" ht="171" hidden="1" x14ac:dyDescent="0.2">
      <c r="B268" s="128" t="s">
        <v>455</v>
      </c>
      <c r="C268" s="129" t="s">
        <v>873</v>
      </c>
      <c r="D268" s="128" t="s">
        <v>1253</v>
      </c>
      <c r="E268" s="92" t="s">
        <v>1204</v>
      </c>
      <c r="F268" s="128" t="s">
        <v>1275</v>
      </c>
      <c r="G268" s="128"/>
      <c r="H268" s="128" t="s">
        <v>1197</v>
      </c>
      <c r="I268" s="128" t="s">
        <v>877</v>
      </c>
      <c r="J268" s="128" t="s">
        <v>199</v>
      </c>
      <c r="K268" s="128" t="s">
        <v>199</v>
      </c>
      <c r="L268" s="128" t="s">
        <v>199</v>
      </c>
      <c r="M268" s="128" t="s">
        <v>1301</v>
      </c>
      <c r="N268" s="128" t="s">
        <v>1302</v>
      </c>
      <c r="O268" s="148" t="s">
        <v>1303</v>
      </c>
      <c r="P268" s="128" t="s">
        <v>817</v>
      </c>
      <c r="Q268" s="128" t="s">
        <v>1279</v>
      </c>
      <c r="R268" s="128" t="s">
        <v>99</v>
      </c>
      <c r="S268" s="132">
        <v>45397</v>
      </c>
      <c r="T268" s="132">
        <v>45473</v>
      </c>
      <c r="U268" s="156" t="s">
        <v>519</v>
      </c>
      <c r="V268" s="128"/>
      <c r="W268" s="128"/>
      <c r="X268" s="134">
        <v>0.1</v>
      </c>
      <c r="Y268" s="128" t="s">
        <v>1280</v>
      </c>
      <c r="Z268" s="128" t="s">
        <v>1290</v>
      </c>
      <c r="AA268" s="128" t="s">
        <v>1297</v>
      </c>
      <c r="AB268" s="128" t="s">
        <v>356</v>
      </c>
      <c r="AC268" s="83" t="s">
        <v>199</v>
      </c>
      <c r="AD268" s="128" t="s">
        <v>209</v>
      </c>
      <c r="AE268" s="128" t="s">
        <v>199</v>
      </c>
      <c r="AF268" s="128" t="s">
        <v>199</v>
      </c>
      <c r="AG268" s="128" t="s">
        <v>199</v>
      </c>
      <c r="AH268" s="128" t="s">
        <v>199</v>
      </c>
      <c r="AI268" s="128" t="s">
        <v>199</v>
      </c>
      <c r="AJ268" s="128" t="s">
        <v>199</v>
      </c>
      <c r="AK268" s="128" t="s">
        <v>199</v>
      </c>
      <c r="AL268" s="128" t="s">
        <v>199</v>
      </c>
    </row>
    <row r="269" spans="2:38" s="136" customFormat="1" ht="171" hidden="1" x14ac:dyDescent="0.2">
      <c r="B269" s="128" t="s">
        <v>455</v>
      </c>
      <c r="C269" s="129" t="s">
        <v>873</v>
      </c>
      <c r="D269" s="128" t="s">
        <v>1253</v>
      </c>
      <c r="E269" s="92" t="s">
        <v>1204</v>
      </c>
      <c r="F269" s="128" t="s">
        <v>1275</v>
      </c>
      <c r="G269" s="128"/>
      <c r="H269" s="128" t="s">
        <v>1197</v>
      </c>
      <c r="I269" s="128" t="s">
        <v>877</v>
      </c>
      <c r="J269" s="128" t="s">
        <v>199</v>
      </c>
      <c r="K269" s="128" t="s">
        <v>199</v>
      </c>
      <c r="L269" s="128" t="s">
        <v>199</v>
      </c>
      <c r="M269" s="128" t="s">
        <v>1304</v>
      </c>
      <c r="N269" s="128" t="s">
        <v>1305</v>
      </c>
      <c r="O269" s="148" t="s">
        <v>1306</v>
      </c>
      <c r="P269" s="128" t="s">
        <v>817</v>
      </c>
      <c r="Q269" s="128" t="s">
        <v>1279</v>
      </c>
      <c r="R269" s="128" t="s">
        <v>99</v>
      </c>
      <c r="S269" s="132">
        <v>45352</v>
      </c>
      <c r="T269" s="132">
        <v>45397</v>
      </c>
      <c r="U269" s="156" t="s">
        <v>519</v>
      </c>
      <c r="V269" s="128"/>
      <c r="W269" s="128"/>
      <c r="X269" s="134">
        <v>0.1</v>
      </c>
      <c r="Y269" s="128" t="s">
        <v>1280</v>
      </c>
      <c r="Z269" s="128" t="s">
        <v>1297</v>
      </c>
      <c r="AA269" s="128" t="s">
        <v>356</v>
      </c>
      <c r="AB269" s="83" t="s">
        <v>199</v>
      </c>
      <c r="AC269" s="83" t="s">
        <v>199</v>
      </c>
      <c r="AD269" s="128" t="s">
        <v>209</v>
      </c>
      <c r="AE269" s="128" t="s">
        <v>199</v>
      </c>
      <c r="AF269" s="128" t="s">
        <v>199</v>
      </c>
      <c r="AG269" s="128" t="s">
        <v>199</v>
      </c>
      <c r="AH269" s="128" t="s">
        <v>199</v>
      </c>
      <c r="AI269" s="128" t="s">
        <v>199</v>
      </c>
      <c r="AJ269" s="128" t="s">
        <v>199</v>
      </c>
      <c r="AK269" s="128" t="s">
        <v>199</v>
      </c>
      <c r="AL269" s="128" t="s">
        <v>199</v>
      </c>
    </row>
    <row r="270" spans="2:38" s="136" customFormat="1" ht="171" hidden="1" x14ac:dyDescent="0.2">
      <c r="B270" s="128" t="s">
        <v>455</v>
      </c>
      <c r="C270" s="129" t="s">
        <v>873</v>
      </c>
      <c r="D270" s="128" t="s">
        <v>1253</v>
      </c>
      <c r="E270" s="92" t="s">
        <v>1204</v>
      </c>
      <c r="F270" s="128" t="s">
        <v>1275</v>
      </c>
      <c r="G270" s="128"/>
      <c r="H270" s="128" t="s">
        <v>1197</v>
      </c>
      <c r="I270" s="128" t="s">
        <v>877</v>
      </c>
      <c r="J270" s="128" t="s">
        <v>199</v>
      </c>
      <c r="K270" s="128" t="s">
        <v>199</v>
      </c>
      <c r="L270" s="128" t="s">
        <v>199</v>
      </c>
      <c r="M270" s="128" t="s">
        <v>1307</v>
      </c>
      <c r="N270" s="128" t="s">
        <v>1308</v>
      </c>
      <c r="O270" s="148" t="s">
        <v>1309</v>
      </c>
      <c r="P270" s="128" t="s">
        <v>817</v>
      </c>
      <c r="Q270" s="128" t="s">
        <v>1279</v>
      </c>
      <c r="R270" s="128" t="s">
        <v>99</v>
      </c>
      <c r="S270" s="132">
        <v>45397</v>
      </c>
      <c r="T270" s="132">
        <v>45412</v>
      </c>
      <c r="U270" s="156" t="s">
        <v>519</v>
      </c>
      <c r="V270" s="128"/>
      <c r="W270" s="128"/>
      <c r="X270" s="134">
        <v>0.1</v>
      </c>
      <c r="Y270" s="128" t="s">
        <v>1280</v>
      </c>
      <c r="Z270" s="128" t="s">
        <v>1297</v>
      </c>
      <c r="AA270" s="128" t="s">
        <v>356</v>
      </c>
      <c r="AB270" s="83" t="s">
        <v>199</v>
      </c>
      <c r="AC270" s="83" t="s">
        <v>199</v>
      </c>
      <c r="AD270" s="128" t="s">
        <v>209</v>
      </c>
      <c r="AE270" s="128" t="s">
        <v>199</v>
      </c>
      <c r="AF270" s="128" t="s">
        <v>199</v>
      </c>
      <c r="AG270" s="128" t="s">
        <v>199</v>
      </c>
      <c r="AH270" s="128" t="s">
        <v>199</v>
      </c>
      <c r="AI270" s="128" t="s">
        <v>199</v>
      </c>
      <c r="AJ270" s="128" t="s">
        <v>199</v>
      </c>
      <c r="AK270" s="128" t="s">
        <v>199</v>
      </c>
      <c r="AL270" s="128" t="s">
        <v>199</v>
      </c>
    </row>
    <row r="271" spans="2:38" s="136" customFormat="1" ht="171" hidden="1" x14ac:dyDescent="0.2">
      <c r="B271" s="128" t="s">
        <v>455</v>
      </c>
      <c r="C271" s="129" t="s">
        <v>873</v>
      </c>
      <c r="D271" s="128" t="s">
        <v>1253</v>
      </c>
      <c r="E271" s="92" t="s">
        <v>1204</v>
      </c>
      <c r="F271" s="128" t="s">
        <v>1338</v>
      </c>
      <c r="G271" s="128"/>
      <c r="H271" s="128" t="s">
        <v>1197</v>
      </c>
      <c r="I271" s="128" t="s">
        <v>877</v>
      </c>
      <c r="J271" s="128" t="s">
        <v>199</v>
      </c>
      <c r="K271" s="128" t="s">
        <v>199</v>
      </c>
      <c r="L271" s="128" t="s">
        <v>199</v>
      </c>
      <c r="M271" s="128" t="s">
        <v>1339</v>
      </c>
      <c r="N271" s="148" t="s">
        <v>1340</v>
      </c>
      <c r="O271" s="148" t="s">
        <v>1341</v>
      </c>
      <c r="P271" s="128" t="s">
        <v>817</v>
      </c>
      <c r="Q271" s="128" t="s">
        <v>1279</v>
      </c>
      <c r="R271" s="128" t="s">
        <v>99</v>
      </c>
      <c r="S271" s="132">
        <v>45337</v>
      </c>
      <c r="T271" s="132">
        <v>45366</v>
      </c>
      <c r="U271" s="156" t="s">
        <v>519</v>
      </c>
      <c r="V271" s="128"/>
      <c r="W271" s="128"/>
      <c r="X271" s="134">
        <v>0.2</v>
      </c>
      <c r="Y271" s="128" t="s">
        <v>1280</v>
      </c>
      <c r="Z271" s="128" t="s">
        <v>356</v>
      </c>
      <c r="AA271" s="83" t="s">
        <v>199</v>
      </c>
      <c r="AB271" s="83" t="s">
        <v>199</v>
      </c>
      <c r="AC271" s="83" t="s">
        <v>199</v>
      </c>
      <c r="AD271" s="128" t="s">
        <v>492</v>
      </c>
      <c r="AE271" s="128" t="s">
        <v>199</v>
      </c>
      <c r="AF271" s="83" t="s">
        <v>199</v>
      </c>
      <c r="AG271" s="128" t="s">
        <v>199</v>
      </c>
      <c r="AH271" s="128" t="s">
        <v>199</v>
      </c>
      <c r="AI271" s="128" t="s">
        <v>199</v>
      </c>
      <c r="AJ271" s="128" t="s">
        <v>199</v>
      </c>
      <c r="AK271" s="128" t="s">
        <v>199</v>
      </c>
      <c r="AL271" s="128" t="s">
        <v>199</v>
      </c>
    </row>
    <row r="272" spans="2:38" s="136" customFormat="1" ht="171" hidden="1" x14ac:dyDescent="0.2">
      <c r="B272" s="128" t="s">
        <v>455</v>
      </c>
      <c r="C272" s="129" t="s">
        <v>873</v>
      </c>
      <c r="D272" s="128" t="s">
        <v>1253</v>
      </c>
      <c r="E272" s="92" t="s">
        <v>1204</v>
      </c>
      <c r="F272" s="128" t="s">
        <v>1338</v>
      </c>
      <c r="G272" s="128"/>
      <c r="H272" s="128" t="s">
        <v>1197</v>
      </c>
      <c r="I272" s="128" t="s">
        <v>877</v>
      </c>
      <c r="J272" s="128" t="s">
        <v>199</v>
      </c>
      <c r="K272" s="128" t="s">
        <v>199</v>
      </c>
      <c r="L272" s="128" t="s">
        <v>199</v>
      </c>
      <c r="M272" s="128" t="s">
        <v>1342</v>
      </c>
      <c r="N272" s="148" t="s">
        <v>1343</v>
      </c>
      <c r="O272" s="148" t="s">
        <v>1344</v>
      </c>
      <c r="P272" s="128" t="s">
        <v>817</v>
      </c>
      <c r="Q272" s="128" t="s">
        <v>1279</v>
      </c>
      <c r="R272" s="128" t="s">
        <v>99</v>
      </c>
      <c r="S272" s="132">
        <v>45366</v>
      </c>
      <c r="T272" s="132">
        <v>45381</v>
      </c>
      <c r="U272" s="156" t="s">
        <v>519</v>
      </c>
      <c r="V272" s="128"/>
      <c r="W272" s="128"/>
      <c r="X272" s="134">
        <v>0.2</v>
      </c>
      <c r="Y272" s="128" t="s">
        <v>1280</v>
      </c>
      <c r="Z272" s="128" t="s">
        <v>356</v>
      </c>
      <c r="AA272" s="83" t="s">
        <v>199</v>
      </c>
      <c r="AB272" s="83" t="s">
        <v>199</v>
      </c>
      <c r="AC272" s="83" t="s">
        <v>199</v>
      </c>
      <c r="AD272" s="128" t="s">
        <v>492</v>
      </c>
      <c r="AE272" s="128" t="s">
        <v>199</v>
      </c>
      <c r="AF272" s="128" t="s">
        <v>199</v>
      </c>
      <c r="AG272" s="128" t="s">
        <v>199</v>
      </c>
      <c r="AH272" s="128" t="s">
        <v>199</v>
      </c>
      <c r="AI272" s="128" t="s">
        <v>199</v>
      </c>
      <c r="AJ272" s="128" t="s">
        <v>199</v>
      </c>
      <c r="AK272" s="128" t="s">
        <v>199</v>
      </c>
      <c r="AL272" s="128" t="s">
        <v>199</v>
      </c>
    </row>
    <row r="273" spans="2:38" s="136" customFormat="1" ht="171" hidden="1" x14ac:dyDescent="0.2">
      <c r="B273" s="128" t="s">
        <v>455</v>
      </c>
      <c r="C273" s="129" t="s">
        <v>873</v>
      </c>
      <c r="D273" s="128" t="s">
        <v>1253</v>
      </c>
      <c r="E273" s="92" t="s">
        <v>1204</v>
      </c>
      <c r="F273" s="128" t="s">
        <v>1338</v>
      </c>
      <c r="G273" s="128"/>
      <c r="H273" s="128" t="s">
        <v>1197</v>
      </c>
      <c r="I273" s="128" t="s">
        <v>877</v>
      </c>
      <c r="J273" s="128" t="s">
        <v>199</v>
      </c>
      <c r="K273" s="128" t="s">
        <v>199</v>
      </c>
      <c r="L273" s="128" t="s">
        <v>199</v>
      </c>
      <c r="M273" s="128" t="s">
        <v>1345</v>
      </c>
      <c r="N273" s="148" t="s">
        <v>1346</v>
      </c>
      <c r="O273" s="148" t="s">
        <v>1347</v>
      </c>
      <c r="P273" s="128" t="s">
        <v>817</v>
      </c>
      <c r="Q273" s="128" t="s">
        <v>1279</v>
      </c>
      <c r="R273" s="128" t="s">
        <v>99</v>
      </c>
      <c r="S273" s="132">
        <v>45381</v>
      </c>
      <c r="T273" s="132">
        <v>45397</v>
      </c>
      <c r="U273" s="156" t="s">
        <v>519</v>
      </c>
      <c r="V273" s="128"/>
      <c r="W273" s="128"/>
      <c r="X273" s="134">
        <v>0.2</v>
      </c>
      <c r="Y273" s="128" t="s">
        <v>1280</v>
      </c>
      <c r="Z273" s="128" t="s">
        <v>356</v>
      </c>
      <c r="AA273" s="83" t="s">
        <v>199</v>
      </c>
      <c r="AB273" s="83" t="s">
        <v>199</v>
      </c>
      <c r="AC273" s="83" t="s">
        <v>199</v>
      </c>
      <c r="AD273" s="128" t="s">
        <v>492</v>
      </c>
      <c r="AE273" s="128" t="s">
        <v>199</v>
      </c>
      <c r="AF273" s="128" t="s">
        <v>199</v>
      </c>
      <c r="AG273" s="128" t="s">
        <v>199</v>
      </c>
      <c r="AH273" s="128" t="s">
        <v>199</v>
      </c>
      <c r="AI273" s="128" t="s">
        <v>199</v>
      </c>
      <c r="AJ273" s="128" t="s">
        <v>199</v>
      </c>
      <c r="AK273" s="128" t="s">
        <v>199</v>
      </c>
      <c r="AL273" s="128" t="s">
        <v>199</v>
      </c>
    </row>
    <row r="274" spans="2:38" s="136" customFormat="1" ht="171" hidden="1" x14ac:dyDescent="0.2">
      <c r="B274" s="128" t="s">
        <v>455</v>
      </c>
      <c r="C274" s="129" t="s">
        <v>873</v>
      </c>
      <c r="D274" s="128" t="s">
        <v>1253</v>
      </c>
      <c r="E274" s="92" t="s">
        <v>1204</v>
      </c>
      <c r="F274" s="128" t="s">
        <v>1338</v>
      </c>
      <c r="G274" s="128"/>
      <c r="H274" s="128" t="s">
        <v>1197</v>
      </c>
      <c r="I274" s="128" t="s">
        <v>877</v>
      </c>
      <c r="J274" s="128" t="s">
        <v>199</v>
      </c>
      <c r="K274" s="128" t="s">
        <v>199</v>
      </c>
      <c r="L274" s="128" t="s">
        <v>199</v>
      </c>
      <c r="M274" s="128" t="s">
        <v>1348</v>
      </c>
      <c r="N274" s="128" t="s">
        <v>1349</v>
      </c>
      <c r="O274" s="148" t="s">
        <v>1350</v>
      </c>
      <c r="P274" s="128" t="s">
        <v>817</v>
      </c>
      <c r="Q274" s="128" t="s">
        <v>1279</v>
      </c>
      <c r="R274" s="128" t="s">
        <v>99</v>
      </c>
      <c r="S274" s="132">
        <v>45444</v>
      </c>
      <c r="T274" s="132">
        <v>45458</v>
      </c>
      <c r="U274" s="156" t="s">
        <v>519</v>
      </c>
      <c r="V274" s="128"/>
      <c r="W274" s="128"/>
      <c r="X274" s="134">
        <v>0.2</v>
      </c>
      <c r="Y274" s="128" t="s">
        <v>1280</v>
      </c>
      <c r="Z274" s="128" t="s">
        <v>356</v>
      </c>
      <c r="AA274" s="83" t="s">
        <v>199</v>
      </c>
      <c r="AB274" s="83" t="s">
        <v>199</v>
      </c>
      <c r="AC274" s="83" t="s">
        <v>199</v>
      </c>
      <c r="AD274" s="128" t="s">
        <v>492</v>
      </c>
      <c r="AE274" s="128" t="s">
        <v>199</v>
      </c>
      <c r="AF274" s="128" t="s">
        <v>199</v>
      </c>
      <c r="AG274" s="128" t="s">
        <v>199</v>
      </c>
      <c r="AH274" s="128" t="s">
        <v>199</v>
      </c>
      <c r="AI274" s="128" t="s">
        <v>199</v>
      </c>
      <c r="AJ274" s="128" t="s">
        <v>199</v>
      </c>
      <c r="AK274" s="128" t="s">
        <v>199</v>
      </c>
      <c r="AL274" s="128" t="s">
        <v>199</v>
      </c>
    </row>
    <row r="275" spans="2:38" s="136" customFormat="1" ht="171" hidden="1" x14ac:dyDescent="0.2">
      <c r="B275" s="128" t="s">
        <v>455</v>
      </c>
      <c r="C275" s="129" t="s">
        <v>873</v>
      </c>
      <c r="D275" s="128" t="s">
        <v>1253</v>
      </c>
      <c r="E275" s="92" t="s">
        <v>1204</v>
      </c>
      <c r="F275" s="128" t="s">
        <v>1338</v>
      </c>
      <c r="G275" s="128"/>
      <c r="H275" s="128" t="s">
        <v>1197</v>
      </c>
      <c r="I275" s="128" t="s">
        <v>877</v>
      </c>
      <c r="J275" s="128" t="s">
        <v>199</v>
      </c>
      <c r="K275" s="128" t="s">
        <v>199</v>
      </c>
      <c r="L275" s="128" t="s">
        <v>199</v>
      </c>
      <c r="M275" s="128" t="s">
        <v>1351</v>
      </c>
      <c r="N275" s="128" t="s">
        <v>1352</v>
      </c>
      <c r="O275" s="148" t="s">
        <v>1353</v>
      </c>
      <c r="P275" s="128" t="s">
        <v>817</v>
      </c>
      <c r="Q275" s="128" t="s">
        <v>1279</v>
      </c>
      <c r="R275" s="128" t="s">
        <v>99</v>
      </c>
      <c r="S275" s="132">
        <v>45458</v>
      </c>
      <c r="T275" s="132">
        <v>45488</v>
      </c>
      <c r="U275" s="156" t="s">
        <v>519</v>
      </c>
      <c r="V275" s="128"/>
      <c r="W275" s="128"/>
      <c r="X275" s="134">
        <v>0.2</v>
      </c>
      <c r="Y275" s="128" t="s">
        <v>1280</v>
      </c>
      <c r="Z275" s="128" t="s">
        <v>356</v>
      </c>
      <c r="AA275" s="83" t="s">
        <v>199</v>
      </c>
      <c r="AB275" s="83" t="s">
        <v>199</v>
      </c>
      <c r="AC275" s="83" t="s">
        <v>199</v>
      </c>
      <c r="AD275" s="128" t="s">
        <v>492</v>
      </c>
      <c r="AE275" s="128" t="s">
        <v>199</v>
      </c>
      <c r="AF275" s="128" t="s">
        <v>199</v>
      </c>
      <c r="AG275" s="128" t="s">
        <v>199</v>
      </c>
      <c r="AH275" s="128" t="s">
        <v>199</v>
      </c>
      <c r="AI275" s="128" t="s">
        <v>199</v>
      </c>
      <c r="AJ275" s="128" t="s">
        <v>199</v>
      </c>
      <c r="AK275" s="128" t="s">
        <v>199</v>
      </c>
      <c r="AL275" s="128" t="s">
        <v>199</v>
      </c>
    </row>
    <row r="276" spans="2:38" s="136" customFormat="1" ht="171" hidden="1" x14ac:dyDescent="0.2">
      <c r="B276" s="128" t="s">
        <v>455</v>
      </c>
      <c r="C276" s="129" t="s">
        <v>873</v>
      </c>
      <c r="D276" s="128" t="s">
        <v>1253</v>
      </c>
      <c r="E276" s="92" t="s">
        <v>1204</v>
      </c>
      <c r="F276" s="128" t="s">
        <v>1354</v>
      </c>
      <c r="G276" s="128"/>
      <c r="H276" s="128" t="s">
        <v>1197</v>
      </c>
      <c r="I276" s="128" t="s">
        <v>877</v>
      </c>
      <c r="J276" s="128" t="s">
        <v>199</v>
      </c>
      <c r="K276" s="128" t="s">
        <v>199</v>
      </c>
      <c r="L276" s="128" t="s">
        <v>199</v>
      </c>
      <c r="M276" s="128" t="s">
        <v>1355</v>
      </c>
      <c r="N276" s="128" t="s">
        <v>1356</v>
      </c>
      <c r="O276" s="148" t="s">
        <v>1357</v>
      </c>
      <c r="P276" s="128" t="s">
        <v>817</v>
      </c>
      <c r="Q276" s="128" t="s">
        <v>1279</v>
      </c>
      <c r="R276" s="128" t="s">
        <v>99</v>
      </c>
      <c r="S276" s="132">
        <v>45474</v>
      </c>
      <c r="T276" s="132">
        <v>45488</v>
      </c>
      <c r="U276" s="156" t="s">
        <v>519</v>
      </c>
      <c r="V276" s="128"/>
      <c r="W276" s="128"/>
      <c r="X276" s="134">
        <v>0.05</v>
      </c>
      <c r="Y276" s="128" t="s">
        <v>1280</v>
      </c>
      <c r="Z276" s="128" t="s">
        <v>356</v>
      </c>
      <c r="AA276" s="83" t="s">
        <v>199</v>
      </c>
      <c r="AB276" s="83" t="s">
        <v>199</v>
      </c>
      <c r="AC276" s="83" t="s">
        <v>199</v>
      </c>
      <c r="AD276" s="128" t="s">
        <v>492</v>
      </c>
      <c r="AE276" s="128" t="s">
        <v>199</v>
      </c>
      <c r="AF276" s="128" t="s">
        <v>199</v>
      </c>
      <c r="AG276" s="128" t="s">
        <v>199</v>
      </c>
      <c r="AH276" s="128" t="s">
        <v>199</v>
      </c>
      <c r="AI276" s="128" t="s">
        <v>199</v>
      </c>
      <c r="AJ276" s="128" t="s">
        <v>199</v>
      </c>
      <c r="AK276" s="128" t="s">
        <v>199</v>
      </c>
      <c r="AL276" s="128" t="s">
        <v>199</v>
      </c>
    </row>
    <row r="277" spans="2:38" s="136" customFormat="1" ht="171" hidden="1" x14ac:dyDescent="0.2">
      <c r="B277" s="128" t="s">
        <v>455</v>
      </c>
      <c r="C277" s="129" t="s">
        <v>873</v>
      </c>
      <c r="D277" s="128" t="s">
        <v>1253</v>
      </c>
      <c r="E277" s="92" t="s">
        <v>1204</v>
      </c>
      <c r="F277" s="128" t="s">
        <v>1354</v>
      </c>
      <c r="G277" s="128"/>
      <c r="H277" s="128" t="s">
        <v>1197</v>
      </c>
      <c r="I277" s="128" t="s">
        <v>877</v>
      </c>
      <c r="J277" s="128" t="s">
        <v>199</v>
      </c>
      <c r="K277" s="128" t="s">
        <v>199</v>
      </c>
      <c r="L277" s="128" t="s">
        <v>199</v>
      </c>
      <c r="M277" s="128" t="s">
        <v>1358</v>
      </c>
      <c r="N277" s="128" t="s">
        <v>1359</v>
      </c>
      <c r="O277" s="148" t="s">
        <v>1360</v>
      </c>
      <c r="P277" s="128" t="s">
        <v>817</v>
      </c>
      <c r="Q277" s="128" t="s">
        <v>1279</v>
      </c>
      <c r="R277" s="128" t="s">
        <v>99</v>
      </c>
      <c r="S277" s="132">
        <v>45488</v>
      </c>
      <c r="T277" s="132">
        <v>45503</v>
      </c>
      <c r="U277" s="156" t="s">
        <v>519</v>
      </c>
      <c r="V277" s="128"/>
      <c r="W277" s="128"/>
      <c r="X277" s="134">
        <v>0.1</v>
      </c>
      <c r="Y277" s="128" t="s">
        <v>1280</v>
      </c>
      <c r="Z277" s="128" t="s">
        <v>1297</v>
      </c>
      <c r="AA277" s="128" t="s">
        <v>356</v>
      </c>
      <c r="AB277" s="83" t="s">
        <v>199</v>
      </c>
      <c r="AC277" s="83" t="s">
        <v>199</v>
      </c>
      <c r="AD277" s="128" t="s">
        <v>492</v>
      </c>
      <c r="AE277" s="128" t="s">
        <v>199</v>
      </c>
      <c r="AF277" s="128" t="s">
        <v>199</v>
      </c>
      <c r="AG277" s="128" t="s">
        <v>199</v>
      </c>
      <c r="AH277" s="128" t="s">
        <v>199</v>
      </c>
      <c r="AI277" s="128" t="s">
        <v>199</v>
      </c>
      <c r="AJ277" s="128" t="s">
        <v>199</v>
      </c>
      <c r="AK277" s="128" t="s">
        <v>199</v>
      </c>
      <c r="AL277" s="128" t="s">
        <v>199</v>
      </c>
    </row>
    <row r="278" spans="2:38" s="136" customFormat="1" ht="171" hidden="1" x14ac:dyDescent="0.2">
      <c r="B278" s="128" t="s">
        <v>455</v>
      </c>
      <c r="C278" s="129" t="s">
        <v>873</v>
      </c>
      <c r="D278" s="128" t="s">
        <v>1253</v>
      </c>
      <c r="E278" s="92" t="s">
        <v>1204</v>
      </c>
      <c r="F278" s="128" t="s">
        <v>1354</v>
      </c>
      <c r="G278" s="128"/>
      <c r="H278" s="128" t="s">
        <v>1197</v>
      </c>
      <c r="I278" s="128" t="s">
        <v>877</v>
      </c>
      <c r="J278" s="128" t="s">
        <v>199</v>
      </c>
      <c r="K278" s="128" t="s">
        <v>199</v>
      </c>
      <c r="L278" s="128" t="s">
        <v>199</v>
      </c>
      <c r="M278" s="128" t="s">
        <v>1361</v>
      </c>
      <c r="N278" s="128" t="s">
        <v>1362</v>
      </c>
      <c r="O278" s="148" t="s">
        <v>1363</v>
      </c>
      <c r="P278" s="128" t="s">
        <v>817</v>
      </c>
      <c r="Q278" s="128" t="s">
        <v>1279</v>
      </c>
      <c r="R278" s="128" t="s">
        <v>99</v>
      </c>
      <c r="S278" s="132">
        <v>45505</v>
      </c>
      <c r="T278" s="132">
        <v>45534</v>
      </c>
      <c r="U278" s="156" t="s">
        <v>519</v>
      </c>
      <c r="V278" s="128"/>
      <c r="W278" s="128"/>
      <c r="X278" s="134">
        <v>0.15</v>
      </c>
      <c r="Y278" s="128" t="s">
        <v>1280</v>
      </c>
      <c r="Z278" s="128" t="s">
        <v>356</v>
      </c>
      <c r="AA278" s="83" t="s">
        <v>199</v>
      </c>
      <c r="AB278" s="83" t="s">
        <v>199</v>
      </c>
      <c r="AC278" s="83" t="s">
        <v>199</v>
      </c>
      <c r="AD278" s="128" t="s">
        <v>492</v>
      </c>
      <c r="AE278" s="128" t="s">
        <v>199</v>
      </c>
      <c r="AF278" s="128" t="s">
        <v>199</v>
      </c>
      <c r="AG278" s="128" t="s">
        <v>199</v>
      </c>
      <c r="AH278" s="128" t="s">
        <v>199</v>
      </c>
      <c r="AI278" s="128" t="s">
        <v>199</v>
      </c>
      <c r="AJ278" s="128" t="s">
        <v>199</v>
      </c>
      <c r="AK278" s="128" t="s">
        <v>199</v>
      </c>
      <c r="AL278" s="128" t="s">
        <v>199</v>
      </c>
    </row>
    <row r="279" spans="2:38" s="136" customFormat="1" ht="171" hidden="1" x14ac:dyDescent="0.2">
      <c r="B279" s="128" t="s">
        <v>455</v>
      </c>
      <c r="C279" s="129" t="s">
        <v>873</v>
      </c>
      <c r="D279" s="128" t="s">
        <v>1253</v>
      </c>
      <c r="E279" s="92" t="s">
        <v>1204</v>
      </c>
      <c r="F279" s="128" t="s">
        <v>1354</v>
      </c>
      <c r="G279" s="128"/>
      <c r="H279" s="128" t="s">
        <v>1197</v>
      </c>
      <c r="I279" s="128" t="s">
        <v>877</v>
      </c>
      <c r="J279" s="128" t="s">
        <v>199</v>
      </c>
      <c r="K279" s="128" t="s">
        <v>199</v>
      </c>
      <c r="L279" s="128" t="s">
        <v>199</v>
      </c>
      <c r="M279" s="128" t="s">
        <v>1364</v>
      </c>
      <c r="N279" s="128" t="s">
        <v>1365</v>
      </c>
      <c r="O279" s="148" t="s">
        <v>1366</v>
      </c>
      <c r="P279" s="128" t="s">
        <v>817</v>
      </c>
      <c r="Q279" s="128" t="s">
        <v>1279</v>
      </c>
      <c r="R279" s="128" t="s">
        <v>99</v>
      </c>
      <c r="S279" s="132">
        <v>45536</v>
      </c>
      <c r="T279" s="132">
        <v>45565</v>
      </c>
      <c r="U279" s="156" t="s">
        <v>519</v>
      </c>
      <c r="V279" s="128"/>
      <c r="W279" s="128"/>
      <c r="X279" s="134">
        <v>0.15</v>
      </c>
      <c r="Y279" s="128" t="s">
        <v>1280</v>
      </c>
      <c r="Z279" s="128" t="s">
        <v>356</v>
      </c>
      <c r="AA279" s="83" t="s">
        <v>199</v>
      </c>
      <c r="AB279" s="83" t="s">
        <v>199</v>
      </c>
      <c r="AC279" s="83" t="s">
        <v>199</v>
      </c>
      <c r="AD279" s="128" t="s">
        <v>492</v>
      </c>
      <c r="AE279" s="128" t="s">
        <v>199</v>
      </c>
      <c r="AF279" s="128" t="s">
        <v>199</v>
      </c>
      <c r="AG279" s="128" t="s">
        <v>199</v>
      </c>
      <c r="AH279" s="128" t="s">
        <v>199</v>
      </c>
      <c r="AI279" s="128" t="s">
        <v>199</v>
      </c>
      <c r="AJ279" s="128" t="s">
        <v>199</v>
      </c>
      <c r="AK279" s="128" t="s">
        <v>199</v>
      </c>
      <c r="AL279" s="128" t="s">
        <v>199</v>
      </c>
    </row>
    <row r="280" spans="2:38" s="136" customFormat="1" ht="171" hidden="1" x14ac:dyDescent="0.2">
      <c r="B280" s="128" t="s">
        <v>455</v>
      </c>
      <c r="C280" s="129" t="s">
        <v>873</v>
      </c>
      <c r="D280" s="128" t="s">
        <v>1253</v>
      </c>
      <c r="E280" s="92" t="s">
        <v>1204</v>
      </c>
      <c r="F280" s="128" t="s">
        <v>1354</v>
      </c>
      <c r="G280" s="128"/>
      <c r="H280" s="128" t="s">
        <v>1197</v>
      </c>
      <c r="I280" s="128" t="s">
        <v>877</v>
      </c>
      <c r="J280" s="128" t="s">
        <v>199</v>
      </c>
      <c r="K280" s="128" t="s">
        <v>199</v>
      </c>
      <c r="L280" s="128" t="s">
        <v>199</v>
      </c>
      <c r="M280" s="128" t="s">
        <v>1367</v>
      </c>
      <c r="N280" s="128" t="s">
        <v>1368</v>
      </c>
      <c r="O280" s="148" t="s">
        <v>1369</v>
      </c>
      <c r="P280" s="128" t="s">
        <v>817</v>
      </c>
      <c r="Q280" s="128" t="s">
        <v>1279</v>
      </c>
      <c r="R280" s="128" t="s">
        <v>99</v>
      </c>
      <c r="S280" s="132">
        <v>45536</v>
      </c>
      <c r="T280" s="132">
        <v>45550</v>
      </c>
      <c r="U280" s="156" t="s">
        <v>519</v>
      </c>
      <c r="V280" s="128"/>
      <c r="W280" s="128"/>
      <c r="X280" s="134">
        <v>0.05</v>
      </c>
      <c r="Y280" s="128" t="s">
        <v>1280</v>
      </c>
      <c r="Z280" s="128" t="s">
        <v>356</v>
      </c>
      <c r="AA280" s="83" t="s">
        <v>199</v>
      </c>
      <c r="AB280" s="83" t="s">
        <v>199</v>
      </c>
      <c r="AC280" s="83" t="s">
        <v>199</v>
      </c>
      <c r="AD280" s="128" t="s">
        <v>492</v>
      </c>
      <c r="AE280" s="128" t="s">
        <v>199</v>
      </c>
      <c r="AF280" s="128" t="s">
        <v>199</v>
      </c>
      <c r="AG280" s="128" t="s">
        <v>199</v>
      </c>
      <c r="AH280" s="128" t="s">
        <v>199</v>
      </c>
      <c r="AI280" s="128" t="s">
        <v>199</v>
      </c>
      <c r="AJ280" s="128" t="s">
        <v>199</v>
      </c>
      <c r="AK280" s="128" t="s">
        <v>199</v>
      </c>
      <c r="AL280" s="128" t="s">
        <v>199</v>
      </c>
    </row>
    <row r="281" spans="2:38" s="136" customFormat="1" ht="171" hidden="1" x14ac:dyDescent="0.2">
      <c r="B281" s="128" t="s">
        <v>455</v>
      </c>
      <c r="C281" s="129" t="s">
        <v>873</v>
      </c>
      <c r="D281" s="128" t="s">
        <v>1253</v>
      </c>
      <c r="E281" s="92" t="s">
        <v>1204</v>
      </c>
      <c r="F281" s="128" t="s">
        <v>1354</v>
      </c>
      <c r="G281" s="128"/>
      <c r="H281" s="128" t="s">
        <v>1197</v>
      </c>
      <c r="I281" s="128" t="s">
        <v>877</v>
      </c>
      <c r="J281" s="128" t="s">
        <v>199</v>
      </c>
      <c r="K281" s="128" t="s">
        <v>199</v>
      </c>
      <c r="L281" s="128" t="s">
        <v>199</v>
      </c>
      <c r="M281" s="128" t="s">
        <v>1370</v>
      </c>
      <c r="N281" s="128" t="s">
        <v>1371</v>
      </c>
      <c r="O281" s="148" t="s">
        <v>1372</v>
      </c>
      <c r="P281" s="128" t="s">
        <v>817</v>
      </c>
      <c r="Q281" s="128" t="s">
        <v>1279</v>
      </c>
      <c r="R281" s="128" t="s">
        <v>99</v>
      </c>
      <c r="S281" s="132">
        <v>45550</v>
      </c>
      <c r="T281" s="132">
        <v>45580</v>
      </c>
      <c r="U281" s="156" t="s">
        <v>519</v>
      </c>
      <c r="V281" s="128"/>
      <c r="W281" s="128"/>
      <c r="X281" s="134">
        <v>0.05</v>
      </c>
      <c r="Y281" s="128" t="s">
        <v>1280</v>
      </c>
      <c r="Z281" s="128" t="s">
        <v>1297</v>
      </c>
      <c r="AA281" s="128" t="s">
        <v>356</v>
      </c>
      <c r="AB281" s="83" t="s">
        <v>199</v>
      </c>
      <c r="AC281" s="83" t="s">
        <v>199</v>
      </c>
      <c r="AD281" s="128" t="s">
        <v>492</v>
      </c>
      <c r="AE281" s="128" t="s">
        <v>199</v>
      </c>
      <c r="AF281" s="128" t="s">
        <v>199</v>
      </c>
      <c r="AG281" s="128" t="s">
        <v>199</v>
      </c>
      <c r="AH281" s="128" t="s">
        <v>199</v>
      </c>
      <c r="AI281" s="128" t="s">
        <v>199</v>
      </c>
      <c r="AJ281" s="128" t="s">
        <v>199</v>
      </c>
      <c r="AK281" s="128" t="s">
        <v>199</v>
      </c>
      <c r="AL281" s="128" t="s">
        <v>199</v>
      </c>
    </row>
    <row r="282" spans="2:38" s="136" customFormat="1" ht="171" hidden="1" x14ac:dyDescent="0.2">
      <c r="B282" s="128" t="s">
        <v>455</v>
      </c>
      <c r="C282" s="129" t="s">
        <v>873</v>
      </c>
      <c r="D282" s="128" t="s">
        <v>1253</v>
      </c>
      <c r="E282" s="92" t="s">
        <v>1204</v>
      </c>
      <c r="F282" s="128" t="s">
        <v>1354</v>
      </c>
      <c r="G282" s="128"/>
      <c r="H282" s="128" t="s">
        <v>1197</v>
      </c>
      <c r="I282" s="128" t="s">
        <v>877</v>
      </c>
      <c r="J282" s="128" t="s">
        <v>199</v>
      </c>
      <c r="K282" s="128" t="s">
        <v>199</v>
      </c>
      <c r="L282" s="128" t="s">
        <v>199</v>
      </c>
      <c r="M282" s="128" t="s">
        <v>1373</v>
      </c>
      <c r="N282" s="128" t="s">
        <v>1374</v>
      </c>
      <c r="O282" s="148" t="s">
        <v>1375</v>
      </c>
      <c r="P282" s="128" t="s">
        <v>817</v>
      </c>
      <c r="Q282" s="128" t="s">
        <v>1279</v>
      </c>
      <c r="R282" s="128" t="s">
        <v>99</v>
      </c>
      <c r="S282" s="132">
        <v>45580</v>
      </c>
      <c r="T282" s="132">
        <v>45595</v>
      </c>
      <c r="U282" s="156" t="s">
        <v>519</v>
      </c>
      <c r="V282" s="128"/>
      <c r="W282" s="128"/>
      <c r="X282" s="134">
        <v>0.1</v>
      </c>
      <c r="Y282" s="128" t="s">
        <v>1280</v>
      </c>
      <c r="Z282" s="128" t="s">
        <v>1297</v>
      </c>
      <c r="AA282" s="128" t="s">
        <v>356</v>
      </c>
      <c r="AB282" s="83" t="s">
        <v>199</v>
      </c>
      <c r="AC282" s="83" t="s">
        <v>199</v>
      </c>
      <c r="AD282" s="128" t="s">
        <v>492</v>
      </c>
      <c r="AE282" s="128" t="s">
        <v>199</v>
      </c>
      <c r="AF282" s="128" t="s">
        <v>199</v>
      </c>
      <c r="AG282" s="128" t="s">
        <v>199</v>
      </c>
      <c r="AH282" s="128" t="s">
        <v>199</v>
      </c>
      <c r="AI282" s="128" t="s">
        <v>199</v>
      </c>
      <c r="AJ282" s="128" t="s">
        <v>199</v>
      </c>
      <c r="AK282" s="128" t="s">
        <v>199</v>
      </c>
      <c r="AL282" s="128" t="s">
        <v>199</v>
      </c>
    </row>
    <row r="283" spans="2:38" s="136" customFormat="1" ht="171" hidden="1" x14ac:dyDescent="0.2">
      <c r="B283" s="128" t="s">
        <v>455</v>
      </c>
      <c r="C283" s="129" t="s">
        <v>873</v>
      </c>
      <c r="D283" s="128" t="s">
        <v>1253</v>
      </c>
      <c r="E283" s="92" t="s">
        <v>1204</v>
      </c>
      <c r="F283" s="128" t="s">
        <v>1354</v>
      </c>
      <c r="G283" s="128"/>
      <c r="H283" s="128" t="s">
        <v>1197</v>
      </c>
      <c r="I283" s="128" t="s">
        <v>877</v>
      </c>
      <c r="J283" s="128" t="s">
        <v>199</v>
      </c>
      <c r="K283" s="128" t="s">
        <v>199</v>
      </c>
      <c r="L283" s="128" t="s">
        <v>199</v>
      </c>
      <c r="M283" s="128" t="s">
        <v>1376</v>
      </c>
      <c r="N283" s="128" t="s">
        <v>1377</v>
      </c>
      <c r="O283" s="148" t="s">
        <v>1378</v>
      </c>
      <c r="P283" s="128" t="s">
        <v>817</v>
      </c>
      <c r="Q283" s="128" t="s">
        <v>1279</v>
      </c>
      <c r="R283" s="128" t="s">
        <v>99</v>
      </c>
      <c r="S283" s="132">
        <v>45566</v>
      </c>
      <c r="T283" s="132">
        <v>45626</v>
      </c>
      <c r="U283" s="156" t="s">
        <v>519</v>
      </c>
      <c r="V283" s="128"/>
      <c r="W283" s="128"/>
      <c r="X283" s="134">
        <v>0.1</v>
      </c>
      <c r="Y283" s="128" t="s">
        <v>1280</v>
      </c>
      <c r="Z283" s="128" t="s">
        <v>1297</v>
      </c>
      <c r="AA283" s="128" t="s">
        <v>356</v>
      </c>
      <c r="AB283" s="83" t="s">
        <v>199</v>
      </c>
      <c r="AC283" s="83" t="s">
        <v>199</v>
      </c>
      <c r="AD283" s="128" t="s">
        <v>492</v>
      </c>
      <c r="AE283" s="128" t="s">
        <v>199</v>
      </c>
      <c r="AF283" s="128" t="s">
        <v>199</v>
      </c>
      <c r="AG283" s="128" t="s">
        <v>199</v>
      </c>
      <c r="AH283" s="128" t="s">
        <v>199</v>
      </c>
      <c r="AI283" s="128" t="s">
        <v>199</v>
      </c>
      <c r="AJ283" s="128" t="s">
        <v>199</v>
      </c>
      <c r="AK283" s="128" t="s">
        <v>199</v>
      </c>
      <c r="AL283" s="128" t="s">
        <v>199</v>
      </c>
    </row>
    <row r="284" spans="2:38" s="136" customFormat="1" ht="171" hidden="1" x14ac:dyDescent="0.2">
      <c r="B284" s="128" t="s">
        <v>455</v>
      </c>
      <c r="C284" s="129" t="s">
        <v>873</v>
      </c>
      <c r="D284" s="128" t="s">
        <v>1253</v>
      </c>
      <c r="E284" s="92" t="s">
        <v>1204</v>
      </c>
      <c r="F284" s="128" t="s">
        <v>1354</v>
      </c>
      <c r="G284" s="128"/>
      <c r="H284" s="128" t="s">
        <v>1197</v>
      </c>
      <c r="I284" s="128" t="s">
        <v>877</v>
      </c>
      <c r="J284" s="128" t="s">
        <v>199</v>
      </c>
      <c r="K284" s="128" t="s">
        <v>199</v>
      </c>
      <c r="L284" s="128" t="s">
        <v>199</v>
      </c>
      <c r="M284" s="128" t="s">
        <v>1379</v>
      </c>
      <c r="N284" s="128" t="s">
        <v>1380</v>
      </c>
      <c r="O284" s="128" t="s">
        <v>1381</v>
      </c>
      <c r="P284" s="128" t="s">
        <v>817</v>
      </c>
      <c r="Q284" s="128" t="s">
        <v>1279</v>
      </c>
      <c r="R284" s="128" t="s">
        <v>99</v>
      </c>
      <c r="S284" s="132">
        <v>45597</v>
      </c>
      <c r="T284" s="132">
        <v>45641</v>
      </c>
      <c r="U284" s="156" t="s">
        <v>519</v>
      </c>
      <c r="V284" s="128"/>
      <c r="W284" s="128"/>
      <c r="X284" s="134">
        <v>0.05</v>
      </c>
      <c r="Y284" s="128" t="s">
        <v>1280</v>
      </c>
      <c r="Z284" s="128" t="s">
        <v>356</v>
      </c>
      <c r="AA284" s="83" t="s">
        <v>199</v>
      </c>
      <c r="AB284" s="83" t="s">
        <v>199</v>
      </c>
      <c r="AC284" s="83" t="s">
        <v>199</v>
      </c>
      <c r="AD284" s="128" t="s">
        <v>492</v>
      </c>
      <c r="AE284" s="128" t="s">
        <v>199</v>
      </c>
      <c r="AF284" s="128" t="s">
        <v>199</v>
      </c>
      <c r="AG284" s="128" t="s">
        <v>199</v>
      </c>
      <c r="AH284" s="128" t="s">
        <v>199</v>
      </c>
      <c r="AI284" s="128" t="s">
        <v>199</v>
      </c>
      <c r="AJ284" s="128" t="s">
        <v>199</v>
      </c>
      <c r="AK284" s="128" t="s">
        <v>199</v>
      </c>
      <c r="AL284" s="128" t="s">
        <v>199</v>
      </c>
    </row>
    <row r="285" spans="2:38" s="136" customFormat="1" ht="171" hidden="1" x14ac:dyDescent="0.2">
      <c r="B285" s="128" t="s">
        <v>455</v>
      </c>
      <c r="C285" s="129" t="s">
        <v>873</v>
      </c>
      <c r="D285" s="128" t="s">
        <v>1253</v>
      </c>
      <c r="E285" s="92" t="s">
        <v>1204</v>
      </c>
      <c r="F285" s="128" t="s">
        <v>1354</v>
      </c>
      <c r="G285" s="128"/>
      <c r="H285" s="128" t="s">
        <v>1197</v>
      </c>
      <c r="I285" s="128" t="s">
        <v>877</v>
      </c>
      <c r="J285" s="128" t="s">
        <v>199</v>
      </c>
      <c r="K285" s="128" t="s">
        <v>199</v>
      </c>
      <c r="L285" s="128" t="s">
        <v>199</v>
      </c>
      <c r="M285" s="128" t="s">
        <v>1382</v>
      </c>
      <c r="N285" s="128" t="s">
        <v>1383</v>
      </c>
      <c r="O285" s="128" t="s">
        <v>1384</v>
      </c>
      <c r="P285" s="128" t="s">
        <v>817</v>
      </c>
      <c r="Q285" s="128" t="s">
        <v>1279</v>
      </c>
      <c r="R285" s="128" t="s">
        <v>99</v>
      </c>
      <c r="S285" s="132">
        <v>45597</v>
      </c>
      <c r="T285" s="132">
        <v>45641</v>
      </c>
      <c r="U285" s="156" t="s">
        <v>519</v>
      </c>
      <c r="V285" s="128"/>
      <c r="W285" s="128"/>
      <c r="X285" s="134">
        <v>0.05</v>
      </c>
      <c r="Y285" s="128" t="s">
        <v>1280</v>
      </c>
      <c r="Z285" s="128" t="s">
        <v>1297</v>
      </c>
      <c r="AA285" s="128" t="s">
        <v>356</v>
      </c>
      <c r="AB285" s="83" t="s">
        <v>199</v>
      </c>
      <c r="AC285" s="83" t="s">
        <v>199</v>
      </c>
      <c r="AD285" s="128" t="s">
        <v>492</v>
      </c>
      <c r="AE285" s="128" t="s">
        <v>199</v>
      </c>
      <c r="AF285" s="128" t="s">
        <v>199</v>
      </c>
      <c r="AG285" s="128" t="s">
        <v>199</v>
      </c>
      <c r="AH285" s="128" t="s">
        <v>199</v>
      </c>
      <c r="AI285" s="128" t="s">
        <v>199</v>
      </c>
      <c r="AJ285" s="128" t="s">
        <v>199</v>
      </c>
      <c r="AK285" s="128" t="s">
        <v>199</v>
      </c>
      <c r="AL285" s="128" t="s">
        <v>199</v>
      </c>
    </row>
    <row r="286" spans="2:38" s="136" customFormat="1" ht="171" hidden="1" x14ac:dyDescent="0.2">
      <c r="B286" s="128" t="s">
        <v>455</v>
      </c>
      <c r="C286" s="129" t="s">
        <v>873</v>
      </c>
      <c r="D286" s="128" t="s">
        <v>1253</v>
      </c>
      <c r="E286" s="92" t="s">
        <v>1204</v>
      </c>
      <c r="F286" s="128" t="s">
        <v>1354</v>
      </c>
      <c r="G286" s="128"/>
      <c r="H286" s="128" t="s">
        <v>1197</v>
      </c>
      <c r="I286" s="128" t="s">
        <v>877</v>
      </c>
      <c r="J286" s="128" t="s">
        <v>199</v>
      </c>
      <c r="K286" s="128" t="s">
        <v>199</v>
      </c>
      <c r="L286" s="128" t="s">
        <v>199</v>
      </c>
      <c r="M286" s="128" t="s">
        <v>1385</v>
      </c>
      <c r="N286" s="128" t="s">
        <v>1386</v>
      </c>
      <c r="O286" s="128" t="s">
        <v>1387</v>
      </c>
      <c r="P286" s="128" t="s">
        <v>817</v>
      </c>
      <c r="Q286" s="128" t="s">
        <v>1388</v>
      </c>
      <c r="R286" s="128" t="s">
        <v>99</v>
      </c>
      <c r="S286" s="132">
        <v>45597</v>
      </c>
      <c r="T286" s="132">
        <v>45641</v>
      </c>
      <c r="U286" s="156" t="s">
        <v>519</v>
      </c>
      <c r="V286" s="128"/>
      <c r="W286" s="128"/>
      <c r="X286" s="134">
        <v>0.1</v>
      </c>
      <c r="Y286" s="128" t="s">
        <v>1280</v>
      </c>
      <c r="Z286" s="128" t="s">
        <v>1290</v>
      </c>
      <c r="AA286" s="128" t="s">
        <v>1297</v>
      </c>
      <c r="AB286" s="128" t="s">
        <v>356</v>
      </c>
      <c r="AC286" s="83" t="s">
        <v>199</v>
      </c>
      <c r="AD286" s="128" t="s">
        <v>492</v>
      </c>
      <c r="AE286" s="128" t="s">
        <v>199</v>
      </c>
      <c r="AF286" s="128" t="s">
        <v>199</v>
      </c>
      <c r="AG286" s="128" t="s">
        <v>199</v>
      </c>
      <c r="AH286" s="128" t="s">
        <v>199</v>
      </c>
      <c r="AI286" s="128" t="s">
        <v>199</v>
      </c>
      <c r="AJ286" s="128" t="s">
        <v>199</v>
      </c>
      <c r="AK286" s="128" t="s">
        <v>199</v>
      </c>
      <c r="AL286" s="128" t="s">
        <v>199</v>
      </c>
    </row>
    <row r="287" spans="2:38" s="136" customFormat="1" ht="171" hidden="1" x14ac:dyDescent="0.2">
      <c r="B287" s="128" t="s">
        <v>455</v>
      </c>
      <c r="C287" s="129" t="s">
        <v>873</v>
      </c>
      <c r="D287" s="128" t="s">
        <v>1253</v>
      </c>
      <c r="E287" s="92" t="s">
        <v>1204</v>
      </c>
      <c r="F287" s="128" t="s">
        <v>1354</v>
      </c>
      <c r="G287" s="128"/>
      <c r="H287" s="128" t="s">
        <v>1197</v>
      </c>
      <c r="I287" s="128" t="s">
        <v>877</v>
      </c>
      <c r="J287" s="128" t="s">
        <v>199</v>
      </c>
      <c r="K287" s="128" t="s">
        <v>199</v>
      </c>
      <c r="L287" s="128" t="s">
        <v>199</v>
      </c>
      <c r="M287" s="128" t="s">
        <v>1389</v>
      </c>
      <c r="N287" s="128" t="s">
        <v>1390</v>
      </c>
      <c r="O287" s="128" t="s">
        <v>1391</v>
      </c>
      <c r="P287" s="128" t="s">
        <v>817</v>
      </c>
      <c r="Q287" s="128" t="s">
        <v>1279</v>
      </c>
      <c r="R287" s="128" t="s">
        <v>99</v>
      </c>
      <c r="S287" s="132">
        <v>45597</v>
      </c>
      <c r="T287" s="132">
        <v>45641</v>
      </c>
      <c r="U287" s="156" t="s">
        <v>519</v>
      </c>
      <c r="V287" s="128"/>
      <c r="W287" s="128"/>
      <c r="X287" s="134">
        <v>0.05</v>
      </c>
      <c r="Y287" s="128" t="s">
        <v>1280</v>
      </c>
      <c r="Z287" s="128" t="s">
        <v>1290</v>
      </c>
      <c r="AA287" s="128" t="s">
        <v>1297</v>
      </c>
      <c r="AB287" s="128" t="s">
        <v>356</v>
      </c>
      <c r="AC287" s="83" t="s">
        <v>199</v>
      </c>
      <c r="AD287" s="128" t="s">
        <v>492</v>
      </c>
      <c r="AE287" s="128" t="s">
        <v>199</v>
      </c>
      <c r="AF287" s="128" t="s">
        <v>199</v>
      </c>
      <c r="AG287" s="128" t="s">
        <v>199</v>
      </c>
      <c r="AH287" s="128" t="s">
        <v>199</v>
      </c>
      <c r="AI287" s="128" t="s">
        <v>199</v>
      </c>
      <c r="AJ287" s="128" t="s">
        <v>199</v>
      </c>
      <c r="AK287" s="128" t="s">
        <v>199</v>
      </c>
      <c r="AL287" s="128" t="s">
        <v>199</v>
      </c>
    </row>
    <row r="288" spans="2:38" s="136" customFormat="1" ht="171" hidden="1" x14ac:dyDescent="0.2">
      <c r="B288" s="128" t="s">
        <v>455</v>
      </c>
      <c r="C288" s="129" t="s">
        <v>873</v>
      </c>
      <c r="D288" s="128" t="s">
        <v>1253</v>
      </c>
      <c r="E288" s="92" t="s">
        <v>1204</v>
      </c>
      <c r="F288" s="128" t="s">
        <v>1392</v>
      </c>
      <c r="G288" s="128"/>
      <c r="H288" s="128" t="s">
        <v>1197</v>
      </c>
      <c r="I288" s="128" t="s">
        <v>199</v>
      </c>
      <c r="J288" s="128" t="s">
        <v>199</v>
      </c>
      <c r="K288" s="128" t="s">
        <v>199</v>
      </c>
      <c r="L288" s="128" t="s">
        <v>199</v>
      </c>
      <c r="M288" s="128" t="s">
        <v>1393</v>
      </c>
      <c r="N288" s="128" t="s">
        <v>1393</v>
      </c>
      <c r="O288" s="128" t="s">
        <v>1394</v>
      </c>
      <c r="P288" s="128" t="s">
        <v>817</v>
      </c>
      <c r="Q288" s="128" t="s">
        <v>1279</v>
      </c>
      <c r="R288" s="128" t="s">
        <v>99</v>
      </c>
      <c r="S288" s="168">
        <v>45352</v>
      </c>
      <c r="T288" s="168">
        <v>45458</v>
      </c>
      <c r="U288" s="132" t="s">
        <v>519</v>
      </c>
      <c r="V288" s="140"/>
      <c r="W288" s="128"/>
      <c r="X288" s="128"/>
      <c r="Y288" s="128" t="s">
        <v>356</v>
      </c>
      <c r="Z288" s="128" t="s">
        <v>1280</v>
      </c>
      <c r="AA288" s="83" t="s">
        <v>199</v>
      </c>
      <c r="AB288" s="83" t="s">
        <v>199</v>
      </c>
      <c r="AC288" s="83" t="s">
        <v>199</v>
      </c>
      <c r="AD288" s="128" t="s">
        <v>492</v>
      </c>
      <c r="AE288" s="128" t="s">
        <v>199</v>
      </c>
      <c r="AF288" s="128" t="s">
        <v>199</v>
      </c>
      <c r="AG288" s="128" t="s">
        <v>199</v>
      </c>
      <c r="AH288" s="128" t="s">
        <v>199</v>
      </c>
      <c r="AI288" s="128" t="s">
        <v>199</v>
      </c>
      <c r="AJ288" s="128" t="s">
        <v>199</v>
      </c>
      <c r="AK288" s="128" t="s">
        <v>199</v>
      </c>
      <c r="AL288" s="128" t="s">
        <v>666</v>
      </c>
    </row>
    <row r="289" spans="2:38" s="136" customFormat="1" ht="171" hidden="1" x14ac:dyDescent="0.2">
      <c r="B289" s="128" t="s">
        <v>455</v>
      </c>
      <c r="C289" s="129" t="s">
        <v>873</v>
      </c>
      <c r="D289" s="128" t="s">
        <v>1253</v>
      </c>
      <c r="E289" s="92" t="s">
        <v>1204</v>
      </c>
      <c r="F289" s="128" t="s">
        <v>1392</v>
      </c>
      <c r="G289" s="128"/>
      <c r="H289" s="128" t="s">
        <v>1197</v>
      </c>
      <c r="I289" s="128" t="s">
        <v>199</v>
      </c>
      <c r="J289" s="128" t="s">
        <v>199</v>
      </c>
      <c r="K289" s="128" t="s">
        <v>199</v>
      </c>
      <c r="L289" s="128" t="s">
        <v>199</v>
      </c>
      <c r="M289" s="128" t="s">
        <v>1395</v>
      </c>
      <c r="N289" s="128" t="s">
        <v>1396</v>
      </c>
      <c r="O289" s="128" t="s">
        <v>1397</v>
      </c>
      <c r="P289" s="128" t="s">
        <v>817</v>
      </c>
      <c r="Q289" s="128" t="s">
        <v>1279</v>
      </c>
      <c r="R289" s="128" t="s">
        <v>99</v>
      </c>
      <c r="S289" s="132">
        <v>45458</v>
      </c>
      <c r="T289" s="132">
        <v>45488</v>
      </c>
      <c r="U289" s="132" t="s">
        <v>519</v>
      </c>
      <c r="V289" s="140"/>
      <c r="W289" s="128"/>
      <c r="X289" s="128"/>
      <c r="Y289" s="128" t="s">
        <v>356</v>
      </c>
      <c r="Z289" s="128" t="s">
        <v>1280</v>
      </c>
      <c r="AA289" s="128" t="s">
        <v>402</v>
      </c>
      <c r="AB289" s="83" t="s">
        <v>199</v>
      </c>
      <c r="AC289" s="83" t="s">
        <v>199</v>
      </c>
      <c r="AD289" s="128" t="s">
        <v>492</v>
      </c>
      <c r="AE289" s="128" t="s">
        <v>199</v>
      </c>
      <c r="AF289" s="128" t="s">
        <v>199</v>
      </c>
      <c r="AG289" s="128" t="s">
        <v>199</v>
      </c>
      <c r="AH289" s="128" t="s">
        <v>199</v>
      </c>
      <c r="AI289" s="128" t="s">
        <v>199</v>
      </c>
      <c r="AJ289" s="128" t="s">
        <v>404</v>
      </c>
      <c r="AK289" s="128" t="s">
        <v>405</v>
      </c>
      <c r="AL289" s="128" t="s">
        <v>666</v>
      </c>
    </row>
    <row r="290" spans="2:38" s="136" customFormat="1" ht="171" hidden="1" x14ac:dyDescent="0.2">
      <c r="B290" s="128" t="s">
        <v>455</v>
      </c>
      <c r="C290" s="129" t="s">
        <v>873</v>
      </c>
      <c r="D290" s="128" t="s">
        <v>1253</v>
      </c>
      <c r="E290" s="92" t="s">
        <v>1204</v>
      </c>
      <c r="F290" s="128" t="s">
        <v>1392</v>
      </c>
      <c r="G290" s="128"/>
      <c r="H290" s="128" t="s">
        <v>1197</v>
      </c>
      <c r="I290" s="128" t="s">
        <v>199</v>
      </c>
      <c r="J290" s="128" t="s">
        <v>199</v>
      </c>
      <c r="K290" s="128" t="s">
        <v>199</v>
      </c>
      <c r="L290" s="128" t="s">
        <v>199</v>
      </c>
      <c r="M290" s="128" t="s">
        <v>1398</v>
      </c>
      <c r="N290" s="128" t="s">
        <v>1399</v>
      </c>
      <c r="O290" s="128" t="s">
        <v>1400</v>
      </c>
      <c r="P290" s="128" t="s">
        <v>817</v>
      </c>
      <c r="Q290" s="128" t="s">
        <v>1279</v>
      </c>
      <c r="R290" s="128" t="s">
        <v>99</v>
      </c>
      <c r="S290" s="146">
        <v>45352</v>
      </c>
      <c r="T290" s="146">
        <v>45046</v>
      </c>
      <c r="U290" s="132" t="s">
        <v>519</v>
      </c>
      <c r="V290" s="140"/>
      <c r="W290" s="128"/>
      <c r="X290" s="128"/>
      <c r="Y290" s="128" t="s">
        <v>356</v>
      </c>
      <c r="Z290" s="128" t="s">
        <v>1280</v>
      </c>
      <c r="AA290" s="128" t="s">
        <v>376</v>
      </c>
      <c r="AB290" s="83" t="s">
        <v>199</v>
      </c>
      <c r="AC290" s="83" t="s">
        <v>199</v>
      </c>
      <c r="AD290" s="128" t="s">
        <v>492</v>
      </c>
      <c r="AE290" s="128" t="s">
        <v>199</v>
      </c>
      <c r="AF290" s="128" t="s">
        <v>199</v>
      </c>
      <c r="AG290" s="128" t="s">
        <v>199</v>
      </c>
      <c r="AH290" s="128" t="s">
        <v>199</v>
      </c>
      <c r="AI290" s="128" t="s">
        <v>199</v>
      </c>
      <c r="AJ290" s="128" t="s">
        <v>199</v>
      </c>
      <c r="AK290" s="128" t="s">
        <v>199</v>
      </c>
      <c r="AL290" s="128" t="s">
        <v>666</v>
      </c>
    </row>
    <row r="291" spans="2:38" s="136" customFormat="1" ht="171" hidden="1" x14ac:dyDescent="0.2">
      <c r="B291" s="128" t="s">
        <v>455</v>
      </c>
      <c r="C291" s="129" t="s">
        <v>873</v>
      </c>
      <c r="D291" s="128" t="s">
        <v>1253</v>
      </c>
      <c r="E291" s="92" t="s">
        <v>1204</v>
      </c>
      <c r="F291" s="128" t="s">
        <v>1404</v>
      </c>
      <c r="G291" s="128"/>
      <c r="H291" s="128" t="s">
        <v>1197</v>
      </c>
      <c r="I291" s="128" t="s">
        <v>877</v>
      </c>
      <c r="J291" s="128" t="s">
        <v>199</v>
      </c>
      <c r="K291" s="128" t="s">
        <v>199</v>
      </c>
      <c r="L291" s="128" t="s">
        <v>199</v>
      </c>
      <c r="M291" s="128" t="s">
        <v>1405</v>
      </c>
      <c r="N291" s="128" t="s">
        <v>1406</v>
      </c>
      <c r="O291" s="131" t="s">
        <v>1407</v>
      </c>
      <c r="P291" s="128" t="s">
        <v>1314</v>
      </c>
      <c r="Q291" s="128" t="s">
        <v>1408</v>
      </c>
      <c r="R291" s="128" t="s">
        <v>99</v>
      </c>
      <c r="S291" s="132">
        <v>45306</v>
      </c>
      <c r="T291" s="132">
        <v>45534</v>
      </c>
      <c r="U291" s="132" t="s">
        <v>519</v>
      </c>
      <c r="V291" s="169"/>
      <c r="W291" s="128"/>
      <c r="X291" s="169">
        <v>0.5</v>
      </c>
      <c r="Y291" s="128" t="s">
        <v>357</v>
      </c>
      <c r="Z291" s="128" t="s">
        <v>199</v>
      </c>
      <c r="AA291" s="128" t="s">
        <v>199</v>
      </c>
      <c r="AB291" s="128" t="s">
        <v>199</v>
      </c>
      <c r="AC291" s="128" t="s">
        <v>199</v>
      </c>
      <c r="AD291" s="128" t="s">
        <v>419</v>
      </c>
      <c r="AE291" s="128" t="s">
        <v>199</v>
      </c>
      <c r="AF291" s="128" t="s">
        <v>199</v>
      </c>
      <c r="AG291" s="128" t="s">
        <v>199</v>
      </c>
      <c r="AH291" s="128" t="s">
        <v>199</v>
      </c>
      <c r="AI291" s="128" t="s">
        <v>199</v>
      </c>
      <c r="AJ291" s="128" t="s">
        <v>199</v>
      </c>
      <c r="AK291" s="128" t="s">
        <v>199</v>
      </c>
      <c r="AL291" s="128" t="s">
        <v>502</v>
      </c>
    </row>
    <row r="292" spans="2:38" s="136" customFormat="1" ht="171" hidden="1" x14ac:dyDescent="0.2">
      <c r="B292" s="128" t="s">
        <v>455</v>
      </c>
      <c r="C292" s="129" t="s">
        <v>873</v>
      </c>
      <c r="D292" s="128" t="s">
        <v>1253</v>
      </c>
      <c r="E292" s="92" t="s">
        <v>1204</v>
      </c>
      <c r="F292" s="128" t="s">
        <v>1404</v>
      </c>
      <c r="G292" s="128"/>
      <c r="H292" s="128" t="s">
        <v>1197</v>
      </c>
      <c r="I292" s="128" t="s">
        <v>877</v>
      </c>
      <c r="J292" s="128" t="s">
        <v>199</v>
      </c>
      <c r="K292" s="128" t="s">
        <v>199</v>
      </c>
      <c r="L292" s="128" t="s">
        <v>199</v>
      </c>
      <c r="M292" s="128" t="s">
        <v>1409</v>
      </c>
      <c r="N292" s="128" t="s">
        <v>1410</v>
      </c>
      <c r="O292" s="131" t="s">
        <v>1411</v>
      </c>
      <c r="P292" s="128" t="s">
        <v>1314</v>
      </c>
      <c r="Q292" s="128"/>
      <c r="R292" s="128" t="s">
        <v>1613</v>
      </c>
      <c r="S292" s="132">
        <v>45306</v>
      </c>
      <c r="T292" s="132">
        <v>45534</v>
      </c>
      <c r="U292" s="132" t="s">
        <v>519</v>
      </c>
      <c r="V292" s="169"/>
      <c r="W292" s="128"/>
      <c r="X292" s="169">
        <v>0.5</v>
      </c>
      <c r="Y292" s="128" t="s">
        <v>357</v>
      </c>
      <c r="Z292" s="128" t="s">
        <v>199</v>
      </c>
      <c r="AA292" s="128" t="s">
        <v>199</v>
      </c>
      <c r="AB292" s="128" t="s">
        <v>199</v>
      </c>
      <c r="AC292" s="128" t="s">
        <v>199</v>
      </c>
      <c r="AD292" s="128" t="s">
        <v>419</v>
      </c>
      <c r="AE292" s="128" t="s">
        <v>199</v>
      </c>
      <c r="AF292" s="128" t="s">
        <v>199</v>
      </c>
      <c r="AG292" s="128" t="s">
        <v>199</v>
      </c>
      <c r="AH292" s="128" t="s">
        <v>199</v>
      </c>
      <c r="AI292" s="128" t="s">
        <v>199</v>
      </c>
      <c r="AJ292" s="128" t="s">
        <v>199</v>
      </c>
      <c r="AK292" s="128" t="s">
        <v>199</v>
      </c>
      <c r="AL292" s="128" t="s">
        <v>502</v>
      </c>
    </row>
    <row r="293" spans="2:38" s="136" customFormat="1" ht="171" hidden="1" x14ac:dyDescent="0.2">
      <c r="B293" s="128" t="s">
        <v>455</v>
      </c>
      <c r="C293" s="129" t="s">
        <v>873</v>
      </c>
      <c r="D293" s="128" t="s">
        <v>1253</v>
      </c>
      <c r="E293" s="92" t="s">
        <v>1204</v>
      </c>
      <c r="F293" s="128" t="s">
        <v>1412</v>
      </c>
      <c r="G293" s="128"/>
      <c r="H293" s="128" t="s">
        <v>1197</v>
      </c>
      <c r="I293" s="128" t="s">
        <v>877</v>
      </c>
      <c r="J293" s="128" t="s">
        <v>199</v>
      </c>
      <c r="K293" s="128" t="s">
        <v>199</v>
      </c>
      <c r="L293" s="128" t="s">
        <v>199</v>
      </c>
      <c r="M293" s="128" t="s">
        <v>1413</v>
      </c>
      <c r="N293" s="128" t="s">
        <v>1414</v>
      </c>
      <c r="O293" s="131" t="s">
        <v>1415</v>
      </c>
      <c r="P293" s="128" t="s">
        <v>1314</v>
      </c>
      <c r="Q293" s="128" t="s">
        <v>1416</v>
      </c>
      <c r="R293" s="128" t="s">
        <v>1613</v>
      </c>
      <c r="S293" s="132">
        <v>45306</v>
      </c>
      <c r="T293" s="132">
        <v>45381</v>
      </c>
      <c r="U293" s="132" t="s">
        <v>519</v>
      </c>
      <c r="V293" s="169"/>
      <c r="W293" s="128"/>
      <c r="X293" s="169">
        <v>1</v>
      </c>
      <c r="Y293" s="128" t="s">
        <v>207</v>
      </c>
      <c r="Z293" s="128" t="s">
        <v>199</v>
      </c>
      <c r="AA293" s="128" t="s">
        <v>199</v>
      </c>
      <c r="AB293" s="128" t="s">
        <v>199</v>
      </c>
      <c r="AC293" s="128" t="s">
        <v>199</v>
      </c>
      <c r="AD293" s="128" t="s">
        <v>419</v>
      </c>
      <c r="AE293" s="128" t="s">
        <v>199</v>
      </c>
      <c r="AF293" s="128" t="s">
        <v>199</v>
      </c>
      <c r="AG293" s="128" t="s">
        <v>199</v>
      </c>
      <c r="AH293" s="128" t="s">
        <v>199</v>
      </c>
      <c r="AI293" s="128" t="s">
        <v>199</v>
      </c>
      <c r="AJ293" s="128" t="s">
        <v>199</v>
      </c>
      <c r="AK293" s="128" t="s">
        <v>199</v>
      </c>
      <c r="AL293" s="128" t="s">
        <v>502</v>
      </c>
    </row>
    <row r="294" spans="2:38" s="136" customFormat="1" ht="185.25" hidden="1" customHeight="1" x14ac:dyDescent="0.2">
      <c r="B294" s="128" t="s">
        <v>455</v>
      </c>
      <c r="C294" s="129" t="s">
        <v>873</v>
      </c>
      <c r="D294" s="128" t="s">
        <v>1310</v>
      </c>
      <c r="E294" s="128" t="s">
        <v>1311</v>
      </c>
      <c r="F294" s="128" t="s">
        <v>1275</v>
      </c>
      <c r="G294" s="128"/>
      <c r="H294" s="128" t="s">
        <v>1197</v>
      </c>
      <c r="I294" s="128" t="s">
        <v>878</v>
      </c>
      <c r="J294" s="128" t="s">
        <v>199</v>
      </c>
      <c r="K294" s="128" t="s">
        <v>199</v>
      </c>
      <c r="L294" s="128" t="s">
        <v>199</v>
      </c>
      <c r="M294" s="128" t="s">
        <v>1312</v>
      </c>
      <c r="N294" s="128" t="s">
        <v>1312</v>
      </c>
      <c r="O294" s="128" t="s">
        <v>1313</v>
      </c>
      <c r="P294" s="128" t="s">
        <v>1314</v>
      </c>
      <c r="Q294" s="128"/>
      <c r="R294" s="128" t="s">
        <v>99</v>
      </c>
      <c r="S294" s="132">
        <v>45306</v>
      </c>
      <c r="T294" s="132">
        <v>45380</v>
      </c>
      <c r="U294" s="132" t="s">
        <v>519</v>
      </c>
      <c r="V294" s="146"/>
      <c r="W294" s="146"/>
      <c r="X294" s="170">
        <v>0.5</v>
      </c>
      <c r="Y294" s="128" t="s">
        <v>357</v>
      </c>
      <c r="Z294" s="128" t="s">
        <v>207</v>
      </c>
      <c r="AA294" s="83" t="s">
        <v>199</v>
      </c>
      <c r="AB294" s="83" t="s">
        <v>199</v>
      </c>
      <c r="AC294" s="83" t="s">
        <v>199</v>
      </c>
      <c r="AD294" s="128" t="s">
        <v>419</v>
      </c>
      <c r="AE294" s="128" t="s">
        <v>199</v>
      </c>
      <c r="AF294" s="128" t="s">
        <v>199</v>
      </c>
      <c r="AG294" s="128" t="s">
        <v>199</v>
      </c>
      <c r="AH294" s="128" t="s">
        <v>199</v>
      </c>
      <c r="AI294" s="128" t="s">
        <v>199</v>
      </c>
      <c r="AJ294" s="128" t="s">
        <v>199</v>
      </c>
      <c r="AK294" s="128" t="s">
        <v>199</v>
      </c>
      <c r="AL294" s="128" t="s">
        <v>502</v>
      </c>
    </row>
    <row r="295" spans="2:38" s="136" customFormat="1" ht="171" hidden="1" x14ac:dyDescent="0.2">
      <c r="B295" s="128" t="s">
        <v>455</v>
      </c>
      <c r="C295" s="129" t="s">
        <v>873</v>
      </c>
      <c r="D295" s="128" t="s">
        <v>1310</v>
      </c>
      <c r="E295" s="128" t="s">
        <v>1311</v>
      </c>
      <c r="F295" s="128" t="s">
        <v>1275</v>
      </c>
      <c r="G295" s="128"/>
      <c r="H295" s="128" t="s">
        <v>1197</v>
      </c>
      <c r="I295" s="128" t="s">
        <v>878</v>
      </c>
      <c r="J295" s="128" t="s">
        <v>199</v>
      </c>
      <c r="K295" s="128" t="s">
        <v>199</v>
      </c>
      <c r="L295" s="128" t="s">
        <v>199</v>
      </c>
      <c r="M295" s="128" t="s">
        <v>1315</v>
      </c>
      <c r="N295" s="128" t="s">
        <v>1316</v>
      </c>
      <c r="O295" s="128" t="s">
        <v>1317</v>
      </c>
      <c r="P295" s="128" t="s">
        <v>1314</v>
      </c>
      <c r="Q295" s="128"/>
      <c r="R295" s="128" t="s">
        <v>1613</v>
      </c>
      <c r="S295" s="132">
        <v>45306</v>
      </c>
      <c r="T295" s="132">
        <v>45641</v>
      </c>
      <c r="U295" s="132" t="s">
        <v>519</v>
      </c>
      <c r="V295" s="146"/>
      <c r="W295" s="146"/>
      <c r="X295" s="170">
        <v>0.5</v>
      </c>
      <c r="Y295" s="128" t="s">
        <v>357</v>
      </c>
      <c r="Z295" s="128" t="s">
        <v>207</v>
      </c>
      <c r="AA295" s="83" t="s">
        <v>199</v>
      </c>
      <c r="AB295" s="83" t="s">
        <v>199</v>
      </c>
      <c r="AC295" s="83" t="s">
        <v>199</v>
      </c>
      <c r="AD295" s="128" t="s">
        <v>419</v>
      </c>
      <c r="AE295" s="128" t="s">
        <v>199</v>
      </c>
      <c r="AF295" s="128" t="s">
        <v>199</v>
      </c>
      <c r="AG295" s="128" t="s">
        <v>199</v>
      </c>
      <c r="AH295" s="128" t="s">
        <v>199</v>
      </c>
      <c r="AI295" s="128" t="s">
        <v>199</v>
      </c>
      <c r="AJ295" s="128" t="s">
        <v>199</v>
      </c>
      <c r="AK295" s="128" t="s">
        <v>199</v>
      </c>
      <c r="AL295" s="128" t="s">
        <v>502</v>
      </c>
    </row>
    <row r="296" spans="2:38" s="136" customFormat="1" ht="171" hidden="1" x14ac:dyDescent="0.2">
      <c r="B296" s="128" t="s">
        <v>455</v>
      </c>
      <c r="C296" s="129" t="s">
        <v>873</v>
      </c>
      <c r="D296" s="128" t="s">
        <v>1310</v>
      </c>
      <c r="E296" s="128" t="s">
        <v>1311</v>
      </c>
      <c r="F296" s="128" t="s">
        <v>1275</v>
      </c>
      <c r="G296" s="128"/>
      <c r="H296" s="128" t="s">
        <v>1197</v>
      </c>
      <c r="I296" s="128" t="s">
        <v>877</v>
      </c>
      <c r="J296" s="128" t="s">
        <v>199</v>
      </c>
      <c r="K296" s="128" t="s">
        <v>199</v>
      </c>
      <c r="L296" s="128" t="s">
        <v>199</v>
      </c>
      <c r="M296" s="128" t="s">
        <v>1318</v>
      </c>
      <c r="N296" s="128" t="s">
        <v>1319</v>
      </c>
      <c r="O296" s="128" t="s">
        <v>1320</v>
      </c>
      <c r="P296" s="128" t="s">
        <v>506</v>
      </c>
      <c r="Q296" s="128" t="s">
        <v>1321</v>
      </c>
      <c r="R296" s="128" t="s">
        <v>99</v>
      </c>
      <c r="S296" s="146">
        <v>45444</v>
      </c>
      <c r="T296" s="146">
        <v>45646</v>
      </c>
      <c r="U296" s="132" t="s">
        <v>519</v>
      </c>
      <c r="V296" s="133"/>
      <c r="W296" s="128"/>
      <c r="X296" s="128"/>
      <c r="Y296" s="128" t="s">
        <v>425</v>
      </c>
      <c r="Z296" s="128" t="s">
        <v>199</v>
      </c>
      <c r="AA296" s="128" t="s">
        <v>199</v>
      </c>
      <c r="AB296" s="128" t="s">
        <v>199</v>
      </c>
      <c r="AC296" s="128" t="s">
        <v>199</v>
      </c>
      <c r="AD296" s="128" t="s">
        <v>209</v>
      </c>
      <c r="AE296" s="128" t="s">
        <v>249</v>
      </c>
      <c r="AF296" s="128" t="s">
        <v>199</v>
      </c>
      <c r="AG296" s="128" t="s">
        <v>199</v>
      </c>
      <c r="AH296" s="128" t="s">
        <v>199</v>
      </c>
      <c r="AI296" s="128" t="s">
        <v>199</v>
      </c>
      <c r="AJ296" s="128" t="s">
        <v>199</v>
      </c>
      <c r="AK296" s="128" t="s">
        <v>199</v>
      </c>
      <c r="AL296" s="128" t="s">
        <v>666</v>
      </c>
    </row>
    <row r="297" spans="2:38" s="136" customFormat="1" ht="171" hidden="1" x14ac:dyDescent="0.2">
      <c r="B297" s="128" t="s">
        <v>455</v>
      </c>
      <c r="C297" s="129" t="s">
        <v>873</v>
      </c>
      <c r="D297" s="128" t="s">
        <v>1310</v>
      </c>
      <c r="E297" s="128" t="s">
        <v>1311</v>
      </c>
      <c r="F297" s="128" t="s">
        <v>1417</v>
      </c>
      <c r="G297" s="128"/>
      <c r="H297" s="128" t="s">
        <v>1197</v>
      </c>
      <c r="I297" s="128" t="s">
        <v>878</v>
      </c>
      <c r="J297" s="128" t="s">
        <v>199</v>
      </c>
      <c r="K297" s="128" t="s">
        <v>199</v>
      </c>
      <c r="L297" s="128" t="s">
        <v>199</v>
      </c>
      <c r="M297" s="128" t="s">
        <v>1418</v>
      </c>
      <c r="N297" s="128" t="s">
        <v>1419</v>
      </c>
      <c r="O297" s="128" t="s">
        <v>1420</v>
      </c>
      <c r="P297" s="128" t="s">
        <v>1314</v>
      </c>
      <c r="Q297" s="128"/>
      <c r="R297" s="128" t="s">
        <v>99</v>
      </c>
      <c r="S297" s="132">
        <v>45306</v>
      </c>
      <c r="T297" s="132">
        <v>45380</v>
      </c>
      <c r="U297" s="132" t="s">
        <v>519</v>
      </c>
      <c r="V297" s="146"/>
      <c r="W297" s="146"/>
      <c r="X297" s="170">
        <v>0.3</v>
      </c>
      <c r="Y297" s="128" t="s">
        <v>207</v>
      </c>
      <c r="Z297" s="128" t="s">
        <v>357</v>
      </c>
      <c r="AA297" s="128" t="s">
        <v>199</v>
      </c>
      <c r="AB297" s="128" t="s">
        <v>199</v>
      </c>
      <c r="AC297" s="83" t="s">
        <v>199</v>
      </c>
      <c r="AD297" s="128" t="s">
        <v>419</v>
      </c>
      <c r="AE297" s="128" t="s">
        <v>199</v>
      </c>
      <c r="AF297" s="128" t="s">
        <v>199</v>
      </c>
      <c r="AG297" s="128" t="s">
        <v>199</v>
      </c>
      <c r="AH297" s="128" t="s">
        <v>199</v>
      </c>
      <c r="AI297" s="128" t="s">
        <v>199</v>
      </c>
      <c r="AJ297" s="128" t="s">
        <v>199</v>
      </c>
      <c r="AK297" s="128" t="s">
        <v>199</v>
      </c>
      <c r="AL297" s="128" t="s">
        <v>502</v>
      </c>
    </row>
    <row r="298" spans="2:38" s="136" customFormat="1" ht="171" hidden="1" x14ac:dyDescent="0.2">
      <c r="B298" s="128" t="s">
        <v>455</v>
      </c>
      <c r="C298" s="129" t="s">
        <v>873</v>
      </c>
      <c r="D298" s="128" t="s">
        <v>1310</v>
      </c>
      <c r="E298" s="128" t="s">
        <v>1311</v>
      </c>
      <c r="F298" s="128" t="s">
        <v>1417</v>
      </c>
      <c r="G298" s="128"/>
      <c r="H298" s="128" t="s">
        <v>1197</v>
      </c>
      <c r="I298" s="128" t="s">
        <v>878</v>
      </c>
      <c r="J298" s="128" t="s">
        <v>199</v>
      </c>
      <c r="K298" s="128" t="s">
        <v>199</v>
      </c>
      <c r="L298" s="128" t="s">
        <v>199</v>
      </c>
      <c r="M298" s="128" t="s">
        <v>1421</v>
      </c>
      <c r="N298" s="128" t="s">
        <v>1422</v>
      </c>
      <c r="O298" s="128" t="s">
        <v>1423</v>
      </c>
      <c r="P298" s="128" t="s">
        <v>1314</v>
      </c>
      <c r="Q298" s="128"/>
      <c r="R298" s="128" t="s">
        <v>99</v>
      </c>
      <c r="S298" s="132">
        <v>45306</v>
      </c>
      <c r="T298" s="132">
        <v>45656</v>
      </c>
      <c r="U298" s="132" t="s">
        <v>519</v>
      </c>
      <c r="V298" s="146"/>
      <c r="W298" s="146"/>
      <c r="X298" s="170">
        <v>0.7</v>
      </c>
      <c r="Y298" s="128" t="s">
        <v>425</v>
      </c>
      <c r="Z298" s="128" t="s">
        <v>357</v>
      </c>
      <c r="AA298" s="128" t="s">
        <v>199</v>
      </c>
      <c r="AB298" s="128" t="s">
        <v>199</v>
      </c>
      <c r="AC298" s="83" t="s">
        <v>199</v>
      </c>
      <c r="AD298" s="128" t="s">
        <v>419</v>
      </c>
      <c r="AE298" s="128" t="s">
        <v>199</v>
      </c>
      <c r="AF298" s="128" t="s">
        <v>199</v>
      </c>
      <c r="AG298" s="128" t="s">
        <v>199</v>
      </c>
      <c r="AH298" s="128" t="s">
        <v>199</v>
      </c>
      <c r="AI298" s="128" t="s">
        <v>199</v>
      </c>
      <c r="AJ298" s="128" t="s">
        <v>199</v>
      </c>
      <c r="AK298" s="128" t="s">
        <v>199</v>
      </c>
      <c r="AL298" s="128" t="s">
        <v>502</v>
      </c>
    </row>
    <row r="299" spans="2:38" s="136" customFormat="1" ht="171" hidden="1" x14ac:dyDescent="0.2">
      <c r="B299" s="128" t="s">
        <v>455</v>
      </c>
      <c r="C299" s="129" t="s">
        <v>873</v>
      </c>
      <c r="D299" s="128" t="s">
        <v>1310</v>
      </c>
      <c r="E299" s="128" t="s">
        <v>1311</v>
      </c>
      <c r="F299" s="128" t="s">
        <v>1424</v>
      </c>
      <c r="G299" s="128"/>
      <c r="H299" s="128" t="s">
        <v>1197</v>
      </c>
      <c r="I299" s="128" t="s">
        <v>878</v>
      </c>
      <c r="J299" s="128" t="s">
        <v>199</v>
      </c>
      <c r="K299" s="128" t="s">
        <v>199</v>
      </c>
      <c r="L299" s="128" t="s">
        <v>199</v>
      </c>
      <c r="M299" s="128" t="s">
        <v>1425</v>
      </c>
      <c r="N299" s="128" t="s">
        <v>1426</v>
      </c>
      <c r="O299" s="128" t="s">
        <v>1424</v>
      </c>
      <c r="P299" s="128" t="s">
        <v>1314</v>
      </c>
      <c r="Q299" s="128"/>
      <c r="R299" s="128" t="s">
        <v>99</v>
      </c>
      <c r="S299" s="132">
        <v>45306</v>
      </c>
      <c r="T299" s="132">
        <v>45380</v>
      </c>
      <c r="U299" s="132" t="s">
        <v>519</v>
      </c>
      <c r="V299" s="146"/>
      <c r="W299" s="146"/>
      <c r="X299" s="170">
        <v>0.3</v>
      </c>
      <c r="Y299" s="128" t="s">
        <v>357</v>
      </c>
      <c r="Z299" s="128" t="s">
        <v>207</v>
      </c>
      <c r="AA299" s="128" t="s">
        <v>199</v>
      </c>
      <c r="AB299" s="128" t="s">
        <v>199</v>
      </c>
      <c r="AC299" s="83" t="s">
        <v>199</v>
      </c>
      <c r="AD299" s="128" t="s">
        <v>419</v>
      </c>
      <c r="AE299" s="128" t="s">
        <v>492</v>
      </c>
      <c r="AF299" s="128" t="s">
        <v>199</v>
      </c>
      <c r="AG299" s="128" t="s">
        <v>199</v>
      </c>
      <c r="AH299" s="128" t="s">
        <v>199</v>
      </c>
      <c r="AI299" s="128" t="s">
        <v>199</v>
      </c>
      <c r="AJ299" s="128" t="s">
        <v>199</v>
      </c>
      <c r="AK299" s="128" t="s">
        <v>199</v>
      </c>
      <c r="AL299" s="128" t="s">
        <v>502</v>
      </c>
    </row>
    <row r="300" spans="2:38" s="136" customFormat="1" ht="171" hidden="1" x14ac:dyDescent="0.2">
      <c r="B300" s="128" t="s">
        <v>455</v>
      </c>
      <c r="C300" s="129" t="s">
        <v>873</v>
      </c>
      <c r="D300" s="128" t="s">
        <v>1310</v>
      </c>
      <c r="E300" s="128" t="s">
        <v>1311</v>
      </c>
      <c r="F300" s="128" t="s">
        <v>1424</v>
      </c>
      <c r="G300" s="128"/>
      <c r="H300" s="128" t="s">
        <v>1197</v>
      </c>
      <c r="I300" s="128" t="s">
        <v>878</v>
      </c>
      <c r="J300" s="128" t="s">
        <v>199</v>
      </c>
      <c r="K300" s="128" t="s">
        <v>199</v>
      </c>
      <c r="L300" s="128" t="s">
        <v>199</v>
      </c>
      <c r="M300" s="128" t="s">
        <v>1427</v>
      </c>
      <c r="N300" s="128" t="s">
        <v>1428</v>
      </c>
      <c r="O300" s="128" t="s">
        <v>1423</v>
      </c>
      <c r="P300" s="128" t="s">
        <v>1314</v>
      </c>
      <c r="Q300" s="128"/>
      <c r="R300" s="128" t="s">
        <v>99</v>
      </c>
      <c r="S300" s="132">
        <v>45383</v>
      </c>
      <c r="T300" s="132">
        <v>45641</v>
      </c>
      <c r="U300" s="132" t="s">
        <v>99</v>
      </c>
      <c r="V300" s="146"/>
      <c r="W300" s="146"/>
      <c r="X300" s="170">
        <v>0.7</v>
      </c>
      <c r="Y300" s="128" t="s">
        <v>357</v>
      </c>
      <c r="Z300" s="128" t="s">
        <v>425</v>
      </c>
      <c r="AA300" s="128" t="s">
        <v>199</v>
      </c>
      <c r="AB300" s="128" t="s">
        <v>199</v>
      </c>
      <c r="AC300" s="83" t="s">
        <v>199</v>
      </c>
      <c r="AD300" s="128" t="s">
        <v>419</v>
      </c>
      <c r="AE300" s="128" t="s">
        <v>199</v>
      </c>
      <c r="AF300" s="128" t="s">
        <v>199</v>
      </c>
      <c r="AG300" s="128" t="s">
        <v>199</v>
      </c>
      <c r="AH300" s="128" t="s">
        <v>199</v>
      </c>
      <c r="AI300" s="128" t="s">
        <v>199</v>
      </c>
      <c r="AJ300" s="128" t="s">
        <v>199</v>
      </c>
      <c r="AK300" s="128" t="s">
        <v>199</v>
      </c>
      <c r="AL300" s="128" t="s">
        <v>502</v>
      </c>
    </row>
    <row r="301" spans="2:38" s="136" customFormat="1" ht="171" hidden="1" x14ac:dyDescent="0.2">
      <c r="B301" s="128" t="s">
        <v>455</v>
      </c>
      <c r="C301" s="129" t="s">
        <v>873</v>
      </c>
      <c r="D301" s="128" t="s">
        <v>1310</v>
      </c>
      <c r="E301" s="128" t="s">
        <v>1311</v>
      </c>
      <c r="F301" s="128" t="s">
        <v>1429</v>
      </c>
      <c r="G301" s="128"/>
      <c r="H301" s="128" t="s">
        <v>1197</v>
      </c>
      <c r="I301" s="128" t="s">
        <v>878</v>
      </c>
      <c r="J301" s="128" t="s">
        <v>199</v>
      </c>
      <c r="K301" s="128" t="s">
        <v>199</v>
      </c>
      <c r="L301" s="128" t="s">
        <v>199</v>
      </c>
      <c r="M301" s="128" t="s">
        <v>1430</v>
      </c>
      <c r="N301" s="128" t="s">
        <v>1431</v>
      </c>
      <c r="O301" s="128" t="s">
        <v>1432</v>
      </c>
      <c r="P301" s="128" t="s">
        <v>1314</v>
      </c>
      <c r="Q301" s="128" t="s">
        <v>1416</v>
      </c>
      <c r="R301" s="128" t="s">
        <v>1613</v>
      </c>
      <c r="S301" s="132">
        <v>45306</v>
      </c>
      <c r="T301" s="132">
        <v>45380</v>
      </c>
      <c r="U301" s="132" t="s">
        <v>519</v>
      </c>
      <c r="V301" s="146"/>
      <c r="W301" s="146"/>
      <c r="X301" s="170">
        <v>1</v>
      </c>
      <c r="Y301" s="128" t="s">
        <v>357</v>
      </c>
      <c r="Z301" s="128" t="s">
        <v>199</v>
      </c>
      <c r="AA301" s="128" t="s">
        <v>199</v>
      </c>
      <c r="AB301" s="128" t="s">
        <v>199</v>
      </c>
      <c r="AC301" s="128" t="s">
        <v>199</v>
      </c>
      <c r="AD301" s="128" t="s">
        <v>419</v>
      </c>
      <c r="AE301" s="128" t="s">
        <v>199</v>
      </c>
      <c r="AF301" s="128" t="s">
        <v>199</v>
      </c>
      <c r="AG301" s="128" t="s">
        <v>199</v>
      </c>
      <c r="AH301" s="128" t="s">
        <v>199</v>
      </c>
      <c r="AI301" s="128" t="s">
        <v>199</v>
      </c>
      <c r="AJ301" s="128" t="s">
        <v>199</v>
      </c>
      <c r="AK301" s="128" t="s">
        <v>199</v>
      </c>
      <c r="AL301" s="128" t="s">
        <v>502</v>
      </c>
    </row>
    <row r="302" spans="2:38" s="136" customFormat="1" ht="171" hidden="1" x14ac:dyDescent="0.2">
      <c r="B302" s="128" t="s">
        <v>455</v>
      </c>
      <c r="C302" s="129" t="s">
        <v>873</v>
      </c>
      <c r="D302" s="128" t="s">
        <v>1310</v>
      </c>
      <c r="E302" s="128" t="s">
        <v>1311</v>
      </c>
      <c r="F302" s="128" t="s">
        <v>1433</v>
      </c>
      <c r="G302" s="128"/>
      <c r="H302" s="128" t="s">
        <v>1197</v>
      </c>
      <c r="I302" s="128" t="s">
        <v>199</v>
      </c>
      <c r="J302" s="128" t="s">
        <v>199</v>
      </c>
      <c r="K302" s="128" t="s">
        <v>199</v>
      </c>
      <c r="L302" s="128" t="s">
        <v>199</v>
      </c>
      <c r="M302" s="128" t="s">
        <v>1434</v>
      </c>
      <c r="N302" s="128" t="s">
        <v>1435</v>
      </c>
      <c r="O302" s="131" t="s">
        <v>1436</v>
      </c>
      <c r="P302" s="128" t="s">
        <v>1314</v>
      </c>
      <c r="Q302" s="128" t="s">
        <v>1437</v>
      </c>
      <c r="R302" s="128" t="s">
        <v>99</v>
      </c>
      <c r="S302" s="132">
        <v>45292</v>
      </c>
      <c r="T302" s="132">
        <v>45473</v>
      </c>
      <c r="U302" s="132" t="s">
        <v>519</v>
      </c>
      <c r="V302" s="133">
        <v>0</v>
      </c>
      <c r="W302" s="128">
        <v>0</v>
      </c>
      <c r="X302" s="128"/>
      <c r="Y302" s="128" t="s">
        <v>357</v>
      </c>
      <c r="Z302" s="128" t="s">
        <v>480</v>
      </c>
      <c r="AA302" s="128" t="s">
        <v>199</v>
      </c>
      <c r="AB302" s="128" t="s">
        <v>199</v>
      </c>
      <c r="AC302" s="128" t="s">
        <v>199</v>
      </c>
      <c r="AD302" s="128" t="s">
        <v>492</v>
      </c>
      <c r="AE302" s="128" t="s">
        <v>520</v>
      </c>
      <c r="AF302" s="128" t="s">
        <v>359</v>
      </c>
      <c r="AG302" s="128" t="s">
        <v>199</v>
      </c>
      <c r="AH302" s="128" t="s">
        <v>199</v>
      </c>
      <c r="AI302" s="128" t="s">
        <v>199</v>
      </c>
      <c r="AJ302" s="128" t="s">
        <v>199</v>
      </c>
      <c r="AK302" s="128" t="s">
        <v>199</v>
      </c>
      <c r="AL302" s="128" t="s">
        <v>666</v>
      </c>
    </row>
    <row r="303" spans="2:38" s="136" customFormat="1" ht="171" hidden="1" x14ac:dyDescent="0.2">
      <c r="B303" s="128" t="s">
        <v>455</v>
      </c>
      <c r="C303" s="129" t="s">
        <v>873</v>
      </c>
      <c r="D303" s="128" t="s">
        <v>1310</v>
      </c>
      <c r="E303" s="128" t="s">
        <v>1311</v>
      </c>
      <c r="F303" s="128" t="s">
        <v>1433</v>
      </c>
      <c r="G303" s="128"/>
      <c r="H303" s="128" t="s">
        <v>1197</v>
      </c>
      <c r="I303" s="128" t="s">
        <v>199</v>
      </c>
      <c r="J303" s="128" t="s">
        <v>199</v>
      </c>
      <c r="K303" s="128" t="s">
        <v>199</v>
      </c>
      <c r="L303" s="128" t="s">
        <v>199</v>
      </c>
      <c r="M303" s="128" t="s">
        <v>1438</v>
      </c>
      <c r="N303" s="128" t="s">
        <v>1439</v>
      </c>
      <c r="O303" s="128" t="s">
        <v>1440</v>
      </c>
      <c r="P303" s="128" t="s">
        <v>1314</v>
      </c>
      <c r="Q303" s="128"/>
      <c r="R303" s="128" t="s">
        <v>99</v>
      </c>
      <c r="S303" s="132">
        <v>45292</v>
      </c>
      <c r="T303" s="132">
        <v>45565</v>
      </c>
      <c r="U303" s="132" t="s">
        <v>99</v>
      </c>
      <c r="V303" s="133">
        <v>0</v>
      </c>
      <c r="W303" s="128">
        <v>0</v>
      </c>
      <c r="X303" s="131"/>
      <c r="Y303" s="128" t="s">
        <v>357</v>
      </c>
      <c r="Z303" s="128" t="s">
        <v>199</v>
      </c>
      <c r="AA303" s="128" t="s">
        <v>199</v>
      </c>
      <c r="AB303" s="128" t="s">
        <v>199</v>
      </c>
      <c r="AC303" s="166" t="s">
        <v>199</v>
      </c>
      <c r="AD303" s="128" t="s">
        <v>359</v>
      </c>
      <c r="AE303" s="128" t="s">
        <v>492</v>
      </c>
      <c r="AF303" s="128" t="s">
        <v>199</v>
      </c>
      <c r="AG303" s="171" t="s">
        <v>199</v>
      </c>
      <c r="AH303" s="171" t="s">
        <v>199</v>
      </c>
      <c r="AI303" s="166" t="s">
        <v>199</v>
      </c>
      <c r="AJ303" s="128" t="s">
        <v>199</v>
      </c>
      <c r="AK303" s="128" t="s">
        <v>199</v>
      </c>
      <c r="AL303" s="128" t="s">
        <v>502</v>
      </c>
    </row>
    <row r="304" spans="2:38" s="136" customFormat="1" ht="171" hidden="1" x14ac:dyDescent="0.2">
      <c r="B304" s="128" t="s">
        <v>455</v>
      </c>
      <c r="C304" s="128" t="s">
        <v>873</v>
      </c>
      <c r="D304" s="128" t="s">
        <v>1310</v>
      </c>
      <c r="E304" s="128" t="s">
        <v>1311</v>
      </c>
      <c r="F304" s="128" t="s">
        <v>1433</v>
      </c>
      <c r="G304" s="128"/>
      <c r="H304" s="128" t="s">
        <v>1197</v>
      </c>
      <c r="I304" s="128" t="s">
        <v>199</v>
      </c>
      <c r="J304" s="128" t="s">
        <v>199</v>
      </c>
      <c r="K304" s="128" t="s">
        <v>199</v>
      </c>
      <c r="L304" s="128" t="s">
        <v>199</v>
      </c>
      <c r="M304" s="128" t="s">
        <v>1441</v>
      </c>
      <c r="N304" s="128" t="s">
        <v>1442</v>
      </c>
      <c r="O304" s="128" t="s">
        <v>1443</v>
      </c>
      <c r="P304" s="128" t="s">
        <v>1314</v>
      </c>
      <c r="Q304" s="128" t="s">
        <v>1444</v>
      </c>
      <c r="R304" s="128" t="s">
        <v>99</v>
      </c>
      <c r="S304" s="132">
        <v>45292</v>
      </c>
      <c r="T304" s="132">
        <v>45657</v>
      </c>
      <c r="U304" s="132" t="s">
        <v>282</v>
      </c>
      <c r="V304" s="133">
        <v>0</v>
      </c>
      <c r="W304" s="128">
        <v>0</v>
      </c>
      <c r="X304" s="131">
        <v>40</v>
      </c>
      <c r="Y304" s="128" t="s">
        <v>357</v>
      </c>
      <c r="Z304" s="128" t="s">
        <v>425</v>
      </c>
      <c r="AA304" s="128" t="s">
        <v>199</v>
      </c>
      <c r="AB304" s="128" t="s">
        <v>199</v>
      </c>
      <c r="AC304" s="166" t="s">
        <v>199</v>
      </c>
      <c r="AD304" s="128" t="s">
        <v>359</v>
      </c>
      <c r="AE304" s="128" t="s">
        <v>492</v>
      </c>
      <c r="AF304" s="128" t="s">
        <v>199</v>
      </c>
      <c r="AG304" s="171" t="s">
        <v>199</v>
      </c>
      <c r="AH304" s="171" t="s">
        <v>199</v>
      </c>
      <c r="AI304" s="166" t="s">
        <v>199</v>
      </c>
      <c r="AJ304" s="128" t="s">
        <v>199</v>
      </c>
      <c r="AK304" s="128" t="s">
        <v>199</v>
      </c>
      <c r="AL304" s="128" t="s">
        <v>502</v>
      </c>
    </row>
    <row r="305" spans="2:38" s="136" customFormat="1" ht="142.5" hidden="1" x14ac:dyDescent="0.2">
      <c r="B305" s="128" t="s">
        <v>193</v>
      </c>
      <c r="C305" s="129" t="s">
        <v>1445</v>
      </c>
      <c r="D305" s="128" t="s">
        <v>1446</v>
      </c>
      <c r="E305" s="172" t="s">
        <v>1447</v>
      </c>
      <c r="F305" s="172" t="s">
        <v>1448</v>
      </c>
      <c r="G305" s="172"/>
      <c r="H305" s="128" t="s">
        <v>1197</v>
      </c>
      <c r="I305" s="128" t="s">
        <v>1449</v>
      </c>
      <c r="J305" s="128" t="s">
        <v>199</v>
      </c>
      <c r="K305" s="128" t="s">
        <v>199</v>
      </c>
      <c r="L305" s="128" t="s">
        <v>199</v>
      </c>
      <c r="M305" s="173" t="s">
        <v>1450</v>
      </c>
      <c r="N305" s="128" t="s">
        <v>1451</v>
      </c>
      <c r="O305" s="131" t="s">
        <v>1452</v>
      </c>
      <c r="P305" s="128" t="s">
        <v>1437</v>
      </c>
      <c r="Q305" s="128" t="s">
        <v>1453</v>
      </c>
      <c r="R305" s="159" t="s">
        <v>99</v>
      </c>
      <c r="S305" s="132">
        <v>45301</v>
      </c>
      <c r="T305" s="132">
        <v>45332</v>
      </c>
      <c r="U305" s="132" t="s">
        <v>0</v>
      </c>
      <c r="V305" s="169"/>
      <c r="W305" s="128"/>
      <c r="X305" s="158">
        <v>0.2</v>
      </c>
      <c r="Y305" s="128" t="s">
        <v>248</v>
      </c>
      <c r="Z305" s="128" t="s">
        <v>199</v>
      </c>
      <c r="AA305" s="128" t="s">
        <v>199</v>
      </c>
      <c r="AB305" s="128" t="s">
        <v>199</v>
      </c>
      <c r="AC305" s="128" t="s">
        <v>199</v>
      </c>
      <c r="AD305" s="128" t="s">
        <v>419</v>
      </c>
      <c r="AE305" s="128" t="s">
        <v>249</v>
      </c>
      <c r="AF305" s="128" t="s">
        <v>492</v>
      </c>
      <c r="AG305" s="128" t="s">
        <v>199</v>
      </c>
      <c r="AH305" s="128" t="s">
        <v>199</v>
      </c>
      <c r="AI305" s="128" t="s">
        <v>199</v>
      </c>
      <c r="AJ305" s="128" t="s">
        <v>199</v>
      </c>
      <c r="AK305" s="128" t="s">
        <v>199</v>
      </c>
      <c r="AL305" s="128" t="s">
        <v>502</v>
      </c>
    </row>
    <row r="306" spans="2:38" s="136" customFormat="1" ht="142.5" hidden="1" x14ac:dyDescent="0.2">
      <c r="B306" s="128" t="s">
        <v>193</v>
      </c>
      <c r="C306" s="129" t="s">
        <v>1445</v>
      </c>
      <c r="D306" s="128" t="s">
        <v>1446</v>
      </c>
      <c r="E306" s="172" t="s">
        <v>1447</v>
      </c>
      <c r="F306" s="172" t="s">
        <v>1448</v>
      </c>
      <c r="G306" s="172"/>
      <c r="H306" s="128" t="s">
        <v>1197</v>
      </c>
      <c r="I306" s="128" t="s">
        <v>1449</v>
      </c>
      <c r="J306" s="128" t="s">
        <v>199</v>
      </c>
      <c r="K306" s="128" t="s">
        <v>199</v>
      </c>
      <c r="L306" s="128" t="s">
        <v>199</v>
      </c>
      <c r="M306" s="173" t="s">
        <v>1454</v>
      </c>
      <c r="N306" s="128" t="s">
        <v>1455</v>
      </c>
      <c r="O306" s="131" t="s">
        <v>1456</v>
      </c>
      <c r="P306" s="128" t="s">
        <v>1314</v>
      </c>
      <c r="Q306" s="128" t="s">
        <v>1457</v>
      </c>
      <c r="R306" s="159" t="s">
        <v>99</v>
      </c>
      <c r="S306" s="132">
        <v>45352</v>
      </c>
      <c r="T306" s="132">
        <v>45442</v>
      </c>
      <c r="U306" s="132" t="s">
        <v>0</v>
      </c>
      <c r="V306" s="169"/>
      <c r="W306" s="128"/>
      <c r="X306" s="158">
        <v>0.8</v>
      </c>
      <c r="Y306" s="128" t="s">
        <v>248</v>
      </c>
      <c r="Z306" s="128" t="s">
        <v>199</v>
      </c>
      <c r="AA306" s="128" t="s">
        <v>199</v>
      </c>
      <c r="AB306" s="128" t="s">
        <v>199</v>
      </c>
      <c r="AC306" s="128" t="s">
        <v>199</v>
      </c>
      <c r="AD306" s="128" t="s">
        <v>419</v>
      </c>
      <c r="AE306" s="128" t="s">
        <v>249</v>
      </c>
      <c r="AF306" s="128" t="s">
        <v>492</v>
      </c>
      <c r="AG306" s="128" t="s">
        <v>199</v>
      </c>
      <c r="AH306" s="128" t="s">
        <v>199</v>
      </c>
      <c r="AI306" s="128" t="s">
        <v>199</v>
      </c>
      <c r="AJ306" s="128" t="s">
        <v>199</v>
      </c>
      <c r="AK306" s="128" t="s">
        <v>199</v>
      </c>
      <c r="AL306" s="128" t="s">
        <v>502</v>
      </c>
    </row>
    <row r="307" spans="2:38" s="136" customFormat="1" ht="142.5" hidden="1" x14ac:dyDescent="0.2">
      <c r="B307" s="128" t="s">
        <v>193</v>
      </c>
      <c r="C307" s="129" t="s">
        <v>1445</v>
      </c>
      <c r="D307" s="128" t="s">
        <v>1446</v>
      </c>
      <c r="E307" s="172" t="s">
        <v>1447</v>
      </c>
      <c r="F307" s="172" t="s">
        <v>1458</v>
      </c>
      <c r="G307" s="172"/>
      <c r="H307" s="128" t="s">
        <v>1197</v>
      </c>
      <c r="I307" s="128" t="s">
        <v>1449</v>
      </c>
      <c r="J307" s="128" t="s">
        <v>199</v>
      </c>
      <c r="K307" s="128" t="s">
        <v>199</v>
      </c>
      <c r="L307" s="128" t="s">
        <v>199</v>
      </c>
      <c r="M307" s="173" t="s">
        <v>1459</v>
      </c>
      <c r="N307" s="128" t="s">
        <v>1460</v>
      </c>
      <c r="O307" s="131" t="s">
        <v>1461</v>
      </c>
      <c r="P307" s="128" t="s">
        <v>1462</v>
      </c>
      <c r="Q307" s="128" t="s">
        <v>1463</v>
      </c>
      <c r="R307" s="128" t="s">
        <v>99</v>
      </c>
      <c r="S307" s="132">
        <v>45514</v>
      </c>
      <c r="T307" s="132">
        <v>45641</v>
      </c>
      <c r="U307" s="132" t="s">
        <v>519</v>
      </c>
      <c r="V307" s="169"/>
      <c r="W307" s="128"/>
      <c r="X307" s="158">
        <v>0.5</v>
      </c>
      <c r="Y307" s="128" t="s">
        <v>207</v>
      </c>
      <c r="Z307" s="128" t="s">
        <v>465</v>
      </c>
      <c r="AA307" s="128" t="s">
        <v>199</v>
      </c>
      <c r="AB307" s="128" t="s">
        <v>199</v>
      </c>
      <c r="AC307" s="83" t="s">
        <v>199</v>
      </c>
      <c r="AD307" s="128" t="s">
        <v>419</v>
      </c>
      <c r="AE307" s="128" t="s">
        <v>492</v>
      </c>
      <c r="AF307" s="128" t="s">
        <v>199</v>
      </c>
      <c r="AG307" s="128" t="s">
        <v>199</v>
      </c>
      <c r="AH307" s="128" t="s">
        <v>199</v>
      </c>
      <c r="AI307" s="128" t="s">
        <v>199</v>
      </c>
      <c r="AJ307" s="128" t="s">
        <v>199</v>
      </c>
      <c r="AK307" s="128" t="s">
        <v>199</v>
      </c>
      <c r="AL307" s="128" t="s">
        <v>502</v>
      </c>
    </row>
    <row r="308" spans="2:38" s="136" customFormat="1" ht="142.5" hidden="1" x14ac:dyDescent="0.2">
      <c r="B308" s="128" t="s">
        <v>193</v>
      </c>
      <c r="C308" s="129" t="s">
        <v>1445</v>
      </c>
      <c r="D308" s="128" t="s">
        <v>1446</v>
      </c>
      <c r="E308" s="172" t="s">
        <v>1447</v>
      </c>
      <c r="F308" s="172" t="s">
        <v>1458</v>
      </c>
      <c r="G308" s="172"/>
      <c r="H308" s="128" t="s">
        <v>1197</v>
      </c>
      <c r="I308" s="128" t="s">
        <v>1449</v>
      </c>
      <c r="J308" s="128" t="s">
        <v>199</v>
      </c>
      <c r="K308" s="128" t="s">
        <v>199</v>
      </c>
      <c r="L308" s="128" t="s">
        <v>199</v>
      </c>
      <c r="M308" s="130" t="s">
        <v>1464</v>
      </c>
      <c r="N308" s="128" t="s">
        <v>1460</v>
      </c>
      <c r="O308" s="131" t="s">
        <v>1465</v>
      </c>
      <c r="P308" s="128" t="s">
        <v>1437</v>
      </c>
      <c r="Q308" s="128" t="s">
        <v>1453</v>
      </c>
      <c r="R308" s="128" t="s">
        <v>99</v>
      </c>
      <c r="S308" s="132">
        <v>45611</v>
      </c>
      <c r="T308" s="132">
        <v>45641</v>
      </c>
      <c r="U308" s="132" t="s">
        <v>519</v>
      </c>
      <c r="V308" s="169"/>
      <c r="W308" s="128"/>
      <c r="X308" s="158">
        <v>0.5</v>
      </c>
      <c r="Y308" s="128" t="s">
        <v>207</v>
      </c>
      <c r="Z308" s="128" t="s">
        <v>465</v>
      </c>
      <c r="AA308" s="128" t="s">
        <v>199</v>
      </c>
      <c r="AB308" s="128" t="s">
        <v>199</v>
      </c>
      <c r="AC308" s="83" t="s">
        <v>199</v>
      </c>
      <c r="AD308" s="128" t="s">
        <v>419</v>
      </c>
      <c r="AE308" s="128" t="s">
        <v>492</v>
      </c>
      <c r="AF308" s="128" t="s">
        <v>199</v>
      </c>
      <c r="AG308" s="128" t="s">
        <v>199</v>
      </c>
      <c r="AH308" s="128" t="s">
        <v>199</v>
      </c>
      <c r="AI308" s="128" t="s">
        <v>199</v>
      </c>
      <c r="AJ308" s="128" t="s">
        <v>199</v>
      </c>
      <c r="AK308" s="128" t="s">
        <v>199</v>
      </c>
      <c r="AL308" s="128" t="s">
        <v>502</v>
      </c>
    </row>
    <row r="309" spans="2:38" s="136" customFormat="1" ht="142.5" hidden="1" x14ac:dyDescent="0.2">
      <c r="B309" s="128" t="s">
        <v>193</v>
      </c>
      <c r="C309" s="129" t="s">
        <v>1445</v>
      </c>
      <c r="D309" s="128" t="s">
        <v>1446</v>
      </c>
      <c r="E309" s="172" t="s">
        <v>1447</v>
      </c>
      <c r="F309" s="172" t="s">
        <v>1458</v>
      </c>
      <c r="G309" s="172"/>
      <c r="H309" s="128" t="s">
        <v>1197</v>
      </c>
      <c r="I309" s="128" t="s">
        <v>1449</v>
      </c>
      <c r="J309" s="128" t="s">
        <v>199</v>
      </c>
      <c r="K309" s="128" t="s">
        <v>199</v>
      </c>
      <c r="L309" s="128" t="s">
        <v>199</v>
      </c>
      <c r="M309" s="130" t="s">
        <v>1466</v>
      </c>
      <c r="N309" s="128" t="s">
        <v>1467</v>
      </c>
      <c r="O309" s="131" t="s">
        <v>1468</v>
      </c>
      <c r="P309" s="128" t="s">
        <v>1314</v>
      </c>
      <c r="Q309" s="128" t="s">
        <v>1457</v>
      </c>
      <c r="R309" s="128" t="s">
        <v>99</v>
      </c>
      <c r="S309" s="132">
        <v>45292</v>
      </c>
      <c r="T309" s="132">
        <v>45565</v>
      </c>
      <c r="U309" s="132" t="s">
        <v>99</v>
      </c>
      <c r="V309" s="133">
        <v>0</v>
      </c>
      <c r="W309" s="128">
        <v>0</v>
      </c>
      <c r="X309" s="128">
        <v>50</v>
      </c>
      <c r="Y309" s="128" t="s">
        <v>207</v>
      </c>
      <c r="Z309" s="128" t="s">
        <v>376</v>
      </c>
      <c r="AA309" s="128" t="s">
        <v>465</v>
      </c>
      <c r="AB309" s="128" t="s">
        <v>199</v>
      </c>
      <c r="AC309" s="83" t="s">
        <v>199</v>
      </c>
      <c r="AD309" s="128" t="s">
        <v>492</v>
      </c>
      <c r="AE309" s="128" t="s">
        <v>199</v>
      </c>
      <c r="AF309" s="128" t="s">
        <v>199</v>
      </c>
      <c r="AG309" s="128" t="s">
        <v>199</v>
      </c>
      <c r="AH309" s="128" t="s">
        <v>199</v>
      </c>
      <c r="AI309" s="128" t="s">
        <v>199</v>
      </c>
      <c r="AJ309" s="128" t="s">
        <v>199</v>
      </c>
      <c r="AK309" s="128" t="s">
        <v>199</v>
      </c>
      <c r="AL309" s="128" t="s">
        <v>502</v>
      </c>
    </row>
    <row r="310" spans="2:38" s="136" customFormat="1" ht="142.5" hidden="1" x14ac:dyDescent="0.2">
      <c r="B310" s="128" t="s">
        <v>193</v>
      </c>
      <c r="C310" s="129" t="s">
        <v>1445</v>
      </c>
      <c r="D310" s="128" t="s">
        <v>1446</v>
      </c>
      <c r="E310" s="172" t="s">
        <v>1447</v>
      </c>
      <c r="F310" s="172" t="s">
        <v>1458</v>
      </c>
      <c r="G310" s="172"/>
      <c r="H310" s="128" t="s">
        <v>1197</v>
      </c>
      <c r="I310" s="128" t="s">
        <v>1449</v>
      </c>
      <c r="J310" s="128" t="s">
        <v>199</v>
      </c>
      <c r="K310" s="128" t="s">
        <v>199</v>
      </c>
      <c r="L310" s="128" t="s">
        <v>199</v>
      </c>
      <c r="M310" s="130" t="s">
        <v>812</v>
      </c>
      <c r="N310" s="128" t="s">
        <v>812</v>
      </c>
      <c r="O310" s="131" t="s">
        <v>495</v>
      </c>
      <c r="P310" s="128" t="s">
        <v>1314</v>
      </c>
      <c r="Q310" s="128" t="s">
        <v>1457</v>
      </c>
      <c r="R310" s="128" t="s">
        <v>99</v>
      </c>
      <c r="S310" s="132">
        <v>45292</v>
      </c>
      <c r="T310" s="132">
        <v>45565</v>
      </c>
      <c r="U310" s="132" t="s">
        <v>99</v>
      </c>
      <c r="V310" s="133">
        <v>0</v>
      </c>
      <c r="W310" s="128">
        <v>0</v>
      </c>
      <c r="X310" s="128">
        <v>50</v>
      </c>
      <c r="Y310" s="128" t="s">
        <v>207</v>
      </c>
      <c r="Z310" s="128" t="s">
        <v>376</v>
      </c>
      <c r="AA310" s="128" t="s">
        <v>465</v>
      </c>
      <c r="AB310" s="128" t="s">
        <v>1469</v>
      </c>
      <c r="AC310" s="83" t="s">
        <v>199</v>
      </c>
      <c r="AD310" s="128" t="s">
        <v>492</v>
      </c>
      <c r="AE310" s="128" t="s">
        <v>199</v>
      </c>
      <c r="AF310" s="128" t="s">
        <v>199</v>
      </c>
      <c r="AG310" s="128" t="s">
        <v>199</v>
      </c>
      <c r="AH310" s="128" t="s">
        <v>199</v>
      </c>
      <c r="AI310" s="128" t="s">
        <v>199</v>
      </c>
      <c r="AJ310" s="128" t="s">
        <v>199</v>
      </c>
      <c r="AK310" s="128" t="s">
        <v>199</v>
      </c>
      <c r="AL310" s="128" t="s">
        <v>502</v>
      </c>
    </row>
    <row r="311" spans="2:38" s="136" customFormat="1" ht="142.5" hidden="1" x14ac:dyDescent="0.2">
      <c r="B311" s="128" t="s">
        <v>193</v>
      </c>
      <c r="C311" s="129" t="s">
        <v>1445</v>
      </c>
      <c r="D311" s="128" t="s">
        <v>1470</v>
      </c>
      <c r="E311" s="128" t="s">
        <v>1471</v>
      </c>
      <c r="F311" s="128" t="s">
        <v>1472</v>
      </c>
      <c r="G311" s="128"/>
      <c r="H311" s="128" t="s">
        <v>1197</v>
      </c>
      <c r="I311" s="128" t="s">
        <v>1449</v>
      </c>
      <c r="J311" s="128" t="s">
        <v>199</v>
      </c>
      <c r="K311" s="128" t="s">
        <v>199</v>
      </c>
      <c r="L311" s="128" t="s">
        <v>199</v>
      </c>
      <c r="M311" s="128" t="s">
        <v>1473</v>
      </c>
      <c r="N311" s="128" t="s">
        <v>1474</v>
      </c>
      <c r="O311" s="128" t="s">
        <v>1475</v>
      </c>
      <c r="P311" s="128" t="s">
        <v>1314</v>
      </c>
      <c r="Q311" s="128" t="s">
        <v>1457</v>
      </c>
      <c r="R311" s="128" t="s">
        <v>99</v>
      </c>
      <c r="S311" s="132">
        <v>45505</v>
      </c>
      <c r="T311" s="132">
        <v>45611</v>
      </c>
      <c r="U311" s="132" t="s">
        <v>519</v>
      </c>
      <c r="V311" s="169"/>
      <c r="W311" s="128"/>
      <c r="X311" s="52">
        <v>1</v>
      </c>
      <c r="Y311" s="128" t="s">
        <v>480</v>
      </c>
      <c r="Z311" s="128" t="s">
        <v>199</v>
      </c>
      <c r="AA311" s="128" t="s">
        <v>199</v>
      </c>
      <c r="AB311" s="128" t="s">
        <v>199</v>
      </c>
      <c r="AC311" s="128" t="s">
        <v>199</v>
      </c>
      <c r="AD311" s="128" t="s">
        <v>419</v>
      </c>
      <c r="AE311" s="128" t="s">
        <v>199</v>
      </c>
      <c r="AF311" s="128" t="s">
        <v>199</v>
      </c>
      <c r="AG311" s="128" t="s">
        <v>199</v>
      </c>
      <c r="AH311" s="128" t="s">
        <v>199</v>
      </c>
      <c r="AI311" s="128" t="s">
        <v>199</v>
      </c>
      <c r="AJ311" s="128" t="s">
        <v>199</v>
      </c>
      <c r="AK311" s="128" t="s">
        <v>199</v>
      </c>
      <c r="AL311" s="128" t="s">
        <v>622</v>
      </c>
    </row>
    <row r="312" spans="2:38" s="136" customFormat="1" ht="142.5" hidden="1" x14ac:dyDescent="0.2">
      <c r="B312" s="128" t="s">
        <v>193</v>
      </c>
      <c r="C312" s="129" t="s">
        <v>1445</v>
      </c>
      <c r="D312" s="128" t="s">
        <v>1476</v>
      </c>
      <c r="E312" s="174" t="s">
        <v>1477</v>
      </c>
      <c r="F312" s="174" t="s">
        <v>1478</v>
      </c>
      <c r="G312" s="174"/>
      <c r="H312" s="128" t="s">
        <v>1197</v>
      </c>
      <c r="I312" s="128" t="s">
        <v>1449</v>
      </c>
      <c r="J312" s="128" t="s">
        <v>199</v>
      </c>
      <c r="K312" s="128" t="s">
        <v>199</v>
      </c>
      <c r="L312" s="128" t="s">
        <v>199</v>
      </c>
      <c r="M312" s="174" t="s">
        <v>1479</v>
      </c>
      <c r="N312" s="128" t="s">
        <v>1480</v>
      </c>
      <c r="O312" s="128" t="s">
        <v>1481</v>
      </c>
      <c r="P312" s="128" t="s">
        <v>1437</v>
      </c>
      <c r="Q312" s="128" t="s">
        <v>1453</v>
      </c>
      <c r="R312" s="128" t="s">
        <v>99</v>
      </c>
      <c r="S312" s="132">
        <v>45301</v>
      </c>
      <c r="T312" s="132">
        <v>45381</v>
      </c>
      <c r="U312" s="132" t="s">
        <v>519</v>
      </c>
      <c r="V312" s="165"/>
      <c r="W312" s="128"/>
      <c r="X312" s="134">
        <v>1</v>
      </c>
      <c r="Y312" s="128" t="s">
        <v>207</v>
      </c>
      <c r="Z312" s="128" t="s">
        <v>199</v>
      </c>
      <c r="AA312" s="128" t="s">
        <v>199</v>
      </c>
      <c r="AB312" s="128" t="s">
        <v>199</v>
      </c>
      <c r="AC312" s="128" t="s">
        <v>199</v>
      </c>
      <c r="AD312" s="128" t="s">
        <v>419</v>
      </c>
      <c r="AE312" s="128" t="s">
        <v>492</v>
      </c>
      <c r="AF312" s="128" t="s">
        <v>199</v>
      </c>
      <c r="AG312" s="128" t="s">
        <v>199</v>
      </c>
      <c r="AH312" s="128" t="s">
        <v>199</v>
      </c>
      <c r="AI312" s="128" t="s">
        <v>199</v>
      </c>
      <c r="AJ312" s="128" t="s">
        <v>199</v>
      </c>
      <c r="AK312" s="128" t="s">
        <v>199</v>
      </c>
      <c r="AL312" s="128" t="s">
        <v>502</v>
      </c>
    </row>
    <row r="313" spans="2:38" s="136" customFormat="1" ht="142.5" hidden="1" x14ac:dyDescent="0.2">
      <c r="B313" s="128" t="s">
        <v>193</v>
      </c>
      <c r="C313" s="129" t="s">
        <v>1445</v>
      </c>
      <c r="D313" s="128" t="s">
        <v>1476</v>
      </c>
      <c r="E313" s="174" t="s">
        <v>1477</v>
      </c>
      <c r="F313" s="174" t="s">
        <v>1482</v>
      </c>
      <c r="G313" s="174"/>
      <c r="H313" s="128" t="s">
        <v>1197</v>
      </c>
      <c r="I313" s="128" t="s">
        <v>1449</v>
      </c>
      <c r="J313" s="128" t="s">
        <v>199</v>
      </c>
      <c r="K313" s="128" t="s">
        <v>199</v>
      </c>
      <c r="L313" s="128" t="s">
        <v>199</v>
      </c>
      <c r="M313" s="174" t="s">
        <v>1483</v>
      </c>
      <c r="N313" s="128" t="s">
        <v>1484</v>
      </c>
      <c r="O313" s="128" t="s">
        <v>1485</v>
      </c>
      <c r="P313" s="128" t="s">
        <v>1314</v>
      </c>
      <c r="Q313" s="128" t="s">
        <v>1457</v>
      </c>
      <c r="R313" s="128" t="s">
        <v>99</v>
      </c>
      <c r="S313" s="146">
        <v>45301</v>
      </c>
      <c r="T313" s="132">
        <v>45381</v>
      </c>
      <c r="U313" s="132" t="s">
        <v>519</v>
      </c>
      <c r="V313" s="140"/>
      <c r="W313" s="128"/>
      <c r="X313" s="158">
        <v>1</v>
      </c>
      <c r="Y313" s="128" t="s">
        <v>207</v>
      </c>
      <c r="Z313" s="128" t="s">
        <v>199</v>
      </c>
      <c r="AA313" s="128" t="s">
        <v>199</v>
      </c>
      <c r="AB313" s="128" t="s">
        <v>199</v>
      </c>
      <c r="AC313" s="83" t="s">
        <v>199</v>
      </c>
      <c r="AD313" s="128" t="s">
        <v>419</v>
      </c>
      <c r="AE313" s="128" t="s">
        <v>492</v>
      </c>
      <c r="AF313" s="128" t="s">
        <v>199</v>
      </c>
      <c r="AG313" s="128" t="s">
        <v>199</v>
      </c>
      <c r="AH313" s="128" t="s">
        <v>199</v>
      </c>
      <c r="AI313" s="128" t="s">
        <v>199</v>
      </c>
      <c r="AJ313" s="128" t="s">
        <v>199</v>
      </c>
      <c r="AK313" s="128" t="s">
        <v>199</v>
      </c>
      <c r="AL313" s="128" t="s">
        <v>502</v>
      </c>
    </row>
    <row r="314" spans="2:38" s="136" customFormat="1" ht="142.5" hidden="1" x14ac:dyDescent="0.2">
      <c r="B314" s="128" t="s">
        <v>193</v>
      </c>
      <c r="C314" s="129" t="s">
        <v>1445</v>
      </c>
      <c r="D314" s="128" t="s">
        <v>1476</v>
      </c>
      <c r="E314" s="174" t="s">
        <v>1477</v>
      </c>
      <c r="F314" s="174" t="s">
        <v>1486</v>
      </c>
      <c r="G314" s="174"/>
      <c r="H314" s="128" t="s">
        <v>1197</v>
      </c>
      <c r="I314" s="128" t="s">
        <v>1449</v>
      </c>
      <c r="J314" s="128" t="s">
        <v>199</v>
      </c>
      <c r="K314" s="128" t="s">
        <v>199</v>
      </c>
      <c r="L314" s="128" t="s">
        <v>199</v>
      </c>
      <c r="M314" s="174" t="s">
        <v>1487</v>
      </c>
      <c r="N314" s="128" t="s">
        <v>1488</v>
      </c>
      <c r="O314" s="128" t="s">
        <v>1489</v>
      </c>
      <c r="P314" s="128" t="s">
        <v>1462</v>
      </c>
      <c r="Q314" s="128" t="s">
        <v>1463</v>
      </c>
      <c r="R314" s="128" t="s">
        <v>99</v>
      </c>
      <c r="S314" s="132">
        <v>45381</v>
      </c>
      <c r="T314" s="146">
        <v>45565</v>
      </c>
      <c r="U314" s="132" t="s">
        <v>519</v>
      </c>
      <c r="V314" s="140"/>
      <c r="W314" s="128"/>
      <c r="X314" s="158">
        <v>1</v>
      </c>
      <c r="Y314" s="128" t="s">
        <v>425</v>
      </c>
      <c r="Z314" s="128" t="s">
        <v>199</v>
      </c>
      <c r="AA314" s="128" t="s">
        <v>199</v>
      </c>
      <c r="AB314" s="128" t="s">
        <v>199</v>
      </c>
      <c r="AC314" s="128" t="s">
        <v>199</v>
      </c>
      <c r="AD314" s="128" t="s">
        <v>419</v>
      </c>
      <c r="AE314" s="128" t="s">
        <v>492</v>
      </c>
      <c r="AF314" s="128" t="s">
        <v>199</v>
      </c>
      <c r="AG314" s="128" t="s">
        <v>199</v>
      </c>
      <c r="AH314" s="128" t="s">
        <v>199</v>
      </c>
      <c r="AI314" s="128" t="s">
        <v>199</v>
      </c>
      <c r="AJ314" s="128" t="s">
        <v>199</v>
      </c>
      <c r="AK314" s="128" t="s">
        <v>199</v>
      </c>
      <c r="AL314" s="128" t="s">
        <v>502</v>
      </c>
    </row>
    <row r="315" spans="2:38" s="136" customFormat="1" ht="327.75" hidden="1" x14ac:dyDescent="0.2">
      <c r="B315" s="128" t="s">
        <v>523</v>
      </c>
      <c r="C315" s="129" t="s">
        <v>524</v>
      </c>
      <c r="D315" s="128" t="s">
        <v>1490</v>
      </c>
      <c r="E315" s="128" t="s">
        <v>1491</v>
      </c>
      <c r="F315" s="128" t="s">
        <v>1492</v>
      </c>
      <c r="G315" s="128"/>
      <c r="H315" s="128" t="s">
        <v>1493</v>
      </c>
      <c r="I315" s="128" t="s">
        <v>199</v>
      </c>
      <c r="J315" s="128" t="s">
        <v>199</v>
      </c>
      <c r="K315" s="128" t="s">
        <v>199</v>
      </c>
      <c r="L315" s="128" t="s">
        <v>199</v>
      </c>
      <c r="M315" s="128" t="s">
        <v>1494</v>
      </c>
      <c r="N315" s="128" t="s">
        <v>1495</v>
      </c>
      <c r="O315" s="131" t="s">
        <v>1496</v>
      </c>
      <c r="P315" s="128" t="s">
        <v>709</v>
      </c>
      <c r="Q315" s="128" t="s">
        <v>1497</v>
      </c>
      <c r="R315" s="128" t="s">
        <v>119</v>
      </c>
      <c r="S315" s="132">
        <v>45292</v>
      </c>
      <c r="T315" s="132">
        <v>45626</v>
      </c>
      <c r="U315" s="132" t="s">
        <v>282</v>
      </c>
      <c r="V315" s="133" t="s">
        <v>199</v>
      </c>
      <c r="W315" s="128" t="s">
        <v>199</v>
      </c>
      <c r="X315" s="158">
        <v>0.4</v>
      </c>
      <c r="Y315" s="128" t="s">
        <v>402</v>
      </c>
      <c r="Z315" s="128" t="s">
        <v>199</v>
      </c>
      <c r="AA315" s="128" t="s">
        <v>199</v>
      </c>
      <c r="AB315" s="128" t="s">
        <v>199</v>
      </c>
      <c r="AC315" s="128" t="s">
        <v>199</v>
      </c>
      <c r="AD315" s="128" t="s">
        <v>366</v>
      </c>
      <c r="AE315" s="128" t="s">
        <v>199</v>
      </c>
      <c r="AF315" s="128" t="s">
        <v>199</v>
      </c>
      <c r="AG315" s="128" t="s">
        <v>199</v>
      </c>
      <c r="AH315" s="128" t="s">
        <v>199</v>
      </c>
      <c r="AI315" s="128" t="s">
        <v>199</v>
      </c>
      <c r="AJ315" s="128" t="s">
        <v>404</v>
      </c>
      <c r="AK315" s="128" t="s">
        <v>405</v>
      </c>
      <c r="AL315" s="128" t="s">
        <v>1498</v>
      </c>
    </row>
    <row r="316" spans="2:38" s="136" customFormat="1" ht="199.5" hidden="1" x14ac:dyDescent="0.2">
      <c r="B316" s="128" t="s">
        <v>523</v>
      </c>
      <c r="C316" s="129" t="s">
        <v>524</v>
      </c>
      <c r="D316" s="128" t="s">
        <v>1490</v>
      </c>
      <c r="E316" s="128" t="s">
        <v>1491</v>
      </c>
      <c r="F316" s="128" t="s">
        <v>1492</v>
      </c>
      <c r="G316" s="128"/>
      <c r="H316" s="128" t="s">
        <v>1493</v>
      </c>
      <c r="I316" s="128" t="s">
        <v>199</v>
      </c>
      <c r="J316" s="128" t="s">
        <v>199</v>
      </c>
      <c r="K316" s="128" t="s">
        <v>199</v>
      </c>
      <c r="L316" s="128" t="s">
        <v>199</v>
      </c>
      <c r="M316" s="128" t="s">
        <v>1499</v>
      </c>
      <c r="N316" s="128" t="s">
        <v>1500</v>
      </c>
      <c r="O316" s="131" t="s">
        <v>1501</v>
      </c>
      <c r="P316" s="128" t="s">
        <v>709</v>
      </c>
      <c r="Q316" s="128" t="s">
        <v>1502</v>
      </c>
      <c r="R316" s="128" t="s">
        <v>119</v>
      </c>
      <c r="S316" s="132">
        <v>45292</v>
      </c>
      <c r="T316" s="132">
        <v>45626</v>
      </c>
      <c r="U316" s="132" t="s">
        <v>119</v>
      </c>
      <c r="V316" s="133" t="s">
        <v>199</v>
      </c>
      <c r="W316" s="128" t="s">
        <v>199</v>
      </c>
      <c r="X316" s="158">
        <v>0.3</v>
      </c>
      <c r="Y316" s="128" t="s">
        <v>1503</v>
      </c>
      <c r="Z316" s="128" t="s">
        <v>199</v>
      </c>
      <c r="AA316" s="128" t="s">
        <v>199</v>
      </c>
      <c r="AB316" s="128" t="s">
        <v>199</v>
      </c>
      <c r="AC316" s="128" t="s">
        <v>199</v>
      </c>
      <c r="AD316" s="128" t="s">
        <v>209</v>
      </c>
      <c r="AE316" s="128" t="s">
        <v>199</v>
      </c>
      <c r="AF316" s="128" t="s">
        <v>199</v>
      </c>
      <c r="AG316" s="128" t="s">
        <v>199</v>
      </c>
      <c r="AH316" s="128" t="s">
        <v>199</v>
      </c>
      <c r="AI316" s="128" t="s">
        <v>199</v>
      </c>
      <c r="AJ316" s="128" t="s">
        <v>199</v>
      </c>
      <c r="AK316" s="128" t="s">
        <v>199</v>
      </c>
      <c r="AL316" s="128" t="s">
        <v>1498</v>
      </c>
    </row>
    <row r="317" spans="2:38" s="136" customFormat="1" ht="199.5" hidden="1" x14ac:dyDescent="0.2">
      <c r="B317" s="128" t="s">
        <v>523</v>
      </c>
      <c r="C317" s="129" t="s">
        <v>524</v>
      </c>
      <c r="D317" s="128" t="s">
        <v>1490</v>
      </c>
      <c r="E317" s="128" t="s">
        <v>1491</v>
      </c>
      <c r="F317" s="128" t="s">
        <v>1492</v>
      </c>
      <c r="G317" s="128"/>
      <c r="H317" s="128" t="s">
        <v>1493</v>
      </c>
      <c r="I317" s="128" t="s">
        <v>199</v>
      </c>
      <c r="J317" s="128" t="s">
        <v>199</v>
      </c>
      <c r="K317" s="128" t="s">
        <v>199</v>
      </c>
      <c r="L317" s="128" t="s">
        <v>199</v>
      </c>
      <c r="M317" s="128" t="s">
        <v>1504</v>
      </c>
      <c r="N317" s="128" t="s">
        <v>1505</v>
      </c>
      <c r="O317" s="131" t="s">
        <v>1506</v>
      </c>
      <c r="P317" s="128" t="s">
        <v>709</v>
      </c>
      <c r="Q317" s="128" t="s">
        <v>1507</v>
      </c>
      <c r="R317" s="128" t="s">
        <v>119</v>
      </c>
      <c r="S317" s="132">
        <v>45292</v>
      </c>
      <c r="T317" s="132">
        <v>45626</v>
      </c>
      <c r="U317" s="132" t="s">
        <v>50</v>
      </c>
      <c r="V317" s="133" t="s">
        <v>199</v>
      </c>
      <c r="W317" s="128" t="s">
        <v>199</v>
      </c>
      <c r="X317" s="158">
        <v>0.3</v>
      </c>
      <c r="Y317" s="128" t="s">
        <v>1503</v>
      </c>
      <c r="Z317" s="128" t="s">
        <v>199</v>
      </c>
      <c r="AA317" s="128" t="s">
        <v>199</v>
      </c>
      <c r="AB317" s="128" t="s">
        <v>199</v>
      </c>
      <c r="AC317" s="128" t="s">
        <v>199</v>
      </c>
      <c r="AD317" s="128" t="s">
        <v>209</v>
      </c>
      <c r="AE317" s="128" t="s">
        <v>199</v>
      </c>
      <c r="AF317" s="128" t="s">
        <v>199</v>
      </c>
      <c r="AG317" s="128" t="s">
        <v>199</v>
      </c>
      <c r="AH317" s="128" t="s">
        <v>199</v>
      </c>
      <c r="AI317" s="128" t="s">
        <v>199</v>
      </c>
      <c r="AJ317" s="128" t="s">
        <v>199</v>
      </c>
      <c r="AK317" s="128" t="s">
        <v>199</v>
      </c>
      <c r="AL317" s="128" t="s">
        <v>1498</v>
      </c>
    </row>
    <row r="318" spans="2:38" s="136" customFormat="1" ht="199.5" hidden="1" x14ac:dyDescent="0.2">
      <c r="B318" s="128" t="s">
        <v>523</v>
      </c>
      <c r="C318" s="129" t="s">
        <v>524</v>
      </c>
      <c r="D318" s="128" t="s">
        <v>1508</v>
      </c>
      <c r="E318" s="128" t="s">
        <v>1509</v>
      </c>
      <c r="F318" s="128" t="s">
        <v>1510</v>
      </c>
      <c r="G318" s="128"/>
      <c r="H318" s="128" t="s">
        <v>282</v>
      </c>
      <c r="I318" s="128" t="s">
        <v>199</v>
      </c>
      <c r="J318" s="128" t="s">
        <v>199</v>
      </c>
      <c r="K318" s="128" t="s">
        <v>199</v>
      </c>
      <c r="L318" s="128" t="s">
        <v>199</v>
      </c>
      <c r="M318" s="128" t="s">
        <v>1511</v>
      </c>
      <c r="N318" s="128" t="s">
        <v>1512</v>
      </c>
      <c r="O318" s="131" t="s">
        <v>1513</v>
      </c>
      <c r="P318" s="128" t="s">
        <v>543</v>
      </c>
      <c r="Q318" s="128" t="s">
        <v>572</v>
      </c>
      <c r="R318" s="128" t="s">
        <v>545</v>
      </c>
      <c r="S318" s="132">
        <v>45323</v>
      </c>
      <c r="T318" s="132">
        <v>45383</v>
      </c>
      <c r="U318" s="132" t="s">
        <v>519</v>
      </c>
      <c r="V318" s="133"/>
      <c r="W318" s="128"/>
      <c r="X318" s="134">
        <v>0.15</v>
      </c>
      <c r="Y318" s="128" t="s">
        <v>480</v>
      </c>
      <c r="Z318" s="128" t="s">
        <v>199</v>
      </c>
      <c r="AA318" s="128" t="s">
        <v>199</v>
      </c>
      <c r="AB318" s="128" t="s">
        <v>199</v>
      </c>
      <c r="AC318" s="128" t="s">
        <v>199</v>
      </c>
      <c r="AD318" s="128" t="s">
        <v>209</v>
      </c>
      <c r="AE318" s="128" t="s">
        <v>199</v>
      </c>
      <c r="AF318" s="128" t="s">
        <v>199</v>
      </c>
      <c r="AG318" s="128" t="s">
        <v>199</v>
      </c>
      <c r="AH318" s="128" t="s">
        <v>199</v>
      </c>
      <c r="AI318" s="128" t="s">
        <v>199</v>
      </c>
      <c r="AJ318" s="128" t="s">
        <v>199</v>
      </c>
      <c r="AK318" s="128" t="s">
        <v>199</v>
      </c>
      <c r="AL318" s="128" t="s">
        <v>547</v>
      </c>
    </row>
    <row r="319" spans="2:38" s="136" customFormat="1" ht="199.5" hidden="1" x14ac:dyDescent="0.2">
      <c r="B319" s="128" t="s">
        <v>523</v>
      </c>
      <c r="C319" s="129" t="s">
        <v>524</v>
      </c>
      <c r="D319" s="128" t="s">
        <v>1508</v>
      </c>
      <c r="E319" s="128" t="s">
        <v>1509</v>
      </c>
      <c r="F319" s="128" t="s">
        <v>1510</v>
      </c>
      <c r="G319" s="128"/>
      <c r="H319" s="128" t="s">
        <v>282</v>
      </c>
      <c r="I319" s="128" t="s">
        <v>199</v>
      </c>
      <c r="J319" s="128" t="s">
        <v>199</v>
      </c>
      <c r="K319" s="128" t="s">
        <v>199</v>
      </c>
      <c r="L319" s="128" t="s">
        <v>199</v>
      </c>
      <c r="M319" s="128" t="s">
        <v>1514</v>
      </c>
      <c r="N319" s="128" t="s">
        <v>1514</v>
      </c>
      <c r="O319" s="131" t="s">
        <v>1515</v>
      </c>
      <c r="P319" s="128" t="s">
        <v>543</v>
      </c>
      <c r="Q319" s="128" t="s">
        <v>572</v>
      </c>
      <c r="R319" s="128" t="s">
        <v>545</v>
      </c>
      <c r="S319" s="132">
        <v>45383</v>
      </c>
      <c r="T319" s="132">
        <v>45413</v>
      </c>
      <c r="U319" s="132" t="s">
        <v>282</v>
      </c>
      <c r="V319" s="133"/>
      <c r="W319" s="128"/>
      <c r="X319" s="134">
        <v>0.35</v>
      </c>
      <c r="Y319" s="128" t="s">
        <v>207</v>
      </c>
      <c r="Z319" s="128" t="s">
        <v>199</v>
      </c>
      <c r="AA319" s="128" t="s">
        <v>199</v>
      </c>
      <c r="AB319" s="128" t="s">
        <v>199</v>
      </c>
      <c r="AC319" s="128" t="s">
        <v>199</v>
      </c>
      <c r="AD319" s="128" t="s">
        <v>209</v>
      </c>
      <c r="AE319" s="128" t="s">
        <v>199</v>
      </c>
      <c r="AF319" s="128" t="s">
        <v>199</v>
      </c>
      <c r="AG319" s="128" t="s">
        <v>199</v>
      </c>
      <c r="AH319" s="128" t="s">
        <v>199</v>
      </c>
      <c r="AI319" s="128" t="s">
        <v>199</v>
      </c>
      <c r="AJ319" s="128" t="s">
        <v>199</v>
      </c>
      <c r="AK319" s="128" t="s">
        <v>199</v>
      </c>
      <c r="AL319" s="128" t="s">
        <v>547</v>
      </c>
    </row>
    <row r="320" spans="2:38" s="136" customFormat="1" ht="199.5" hidden="1" x14ac:dyDescent="0.2">
      <c r="B320" s="128" t="s">
        <v>523</v>
      </c>
      <c r="C320" s="129" t="s">
        <v>524</v>
      </c>
      <c r="D320" s="128" t="s">
        <v>1508</v>
      </c>
      <c r="E320" s="128" t="s">
        <v>1509</v>
      </c>
      <c r="F320" s="128" t="s">
        <v>1510</v>
      </c>
      <c r="G320" s="128"/>
      <c r="H320" s="128" t="s">
        <v>282</v>
      </c>
      <c r="I320" s="128" t="s">
        <v>199</v>
      </c>
      <c r="J320" s="128" t="s">
        <v>199</v>
      </c>
      <c r="K320" s="128" t="s">
        <v>199</v>
      </c>
      <c r="L320" s="128" t="s">
        <v>199</v>
      </c>
      <c r="M320" s="128" t="s">
        <v>1516</v>
      </c>
      <c r="N320" s="128" t="s">
        <v>1516</v>
      </c>
      <c r="O320" s="131" t="s">
        <v>1517</v>
      </c>
      <c r="P320" s="128" t="s">
        <v>543</v>
      </c>
      <c r="Q320" s="128" t="s">
        <v>572</v>
      </c>
      <c r="R320" s="128" t="s">
        <v>545</v>
      </c>
      <c r="S320" s="132">
        <v>45414</v>
      </c>
      <c r="T320" s="132">
        <v>45641</v>
      </c>
      <c r="U320" s="132" t="s">
        <v>519</v>
      </c>
      <c r="V320" s="133"/>
      <c r="W320" s="128"/>
      <c r="X320" s="134">
        <v>0.5</v>
      </c>
      <c r="Y320" s="128" t="s">
        <v>480</v>
      </c>
      <c r="Z320" s="128" t="s">
        <v>199</v>
      </c>
      <c r="AA320" s="128" t="s">
        <v>199</v>
      </c>
      <c r="AB320" s="128" t="s">
        <v>199</v>
      </c>
      <c r="AC320" s="128" t="s">
        <v>199</v>
      </c>
      <c r="AD320" s="128" t="s">
        <v>209</v>
      </c>
      <c r="AE320" s="128" t="s">
        <v>199</v>
      </c>
      <c r="AF320" s="128" t="s">
        <v>199</v>
      </c>
      <c r="AG320" s="128" t="s">
        <v>199</v>
      </c>
      <c r="AH320" s="128" t="s">
        <v>199</v>
      </c>
      <c r="AI320" s="128" t="s">
        <v>199</v>
      </c>
      <c r="AJ320" s="128" t="s">
        <v>199</v>
      </c>
      <c r="AK320" s="128" t="s">
        <v>199</v>
      </c>
      <c r="AL320" s="128" t="s">
        <v>547</v>
      </c>
    </row>
    <row r="321" spans="2:38" s="136" customFormat="1" ht="199.5" hidden="1" x14ac:dyDescent="0.2">
      <c r="B321" s="128" t="s">
        <v>523</v>
      </c>
      <c r="C321" s="129" t="s">
        <v>524</v>
      </c>
      <c r="D321" s="128" t="s">
        <v>1508</v>
      </c>
      <c r="E321" s="128" t="s">
        <v>1509</v>
      </c>
      <c r="F321" s="128" t="s">
        <v>1518</v>
      </c>
      <c r="G321" s="128"/>
      <c r="H321" s="128" t="s">
        <v>282</v>
      </c>
      <c r="I321" s="128" t="s">
        <v>199</v>
      </c>
      <c r="J321" s="128" t="s">
        <v>199</v>
      </c>
      <c r="K321" s="128" t="s">
        <v>199</v>
      </c>
      <c r="L321" s="128" t="s">
        <v>199</v>
      </c>
      <c r="M321" s="128" t="s">
        <v>1519</v>
      </c>
      <c r="N321" s="128" t="s">
        <v>1520</v>
      </c>
      <c r="O321" s="131" t="s">
        <v>1521</v>
      </c>
      <c r="P321" s="128" t="s">
        <v>543</v>
      </c>
      <c r="Q321" s="128" t="s">
        <v>544</v>
      </c>
      <c r="R321" s="128" t="s">
        <v>545</v>
      </c>
      <c r="S321" s="132">
        <v>45323</v>
      </c>
      <c r="T321" s="132">
        <v>45641</v>
      </c>
      <c r="U321" s="132" t="s">
        <v>519</v>
      </c>
      <c r="V321" s="133"/>
      <c r="W321" s="128"/>
      <c r="X321" s="134">
        <v>1</v>
      </c>
      <c r="Y321" s="128" t="s">
        <v>480</v>
      </c>
      <c r="Z321" s="128" t="s">
        <v>199</v>
      </c>
      <c r="AA321" s="128" t="s">
        <v>199</v>
      </c>
      <c r="AB321" s="128" t="s">
        <v>199</v>
      </c>
      <c r="AC321" s="128" t="s">
        <v>199</v>
      </c>
      <c r="AD321" s="128" t="s">
        <v>209</v>
      </c>
      <c r="AE321" s="128" t="s">
        <v>199</v>
      </c>
      <c r="AF321" s="128" t="s">
        <v>199</v>
      </c>
      <c r="AG321" s="128" t="s">
        <v>199</v>
      </c>
      <c r="AH321" s="128" t="s">
        <v>199</v>
      </c>
      <c r="AI321" s="128" t="s">
        <v>199</v>
      </c>
      <c r="AJ321" s="128" t="s">
        <v>199</v>
      </c>
      <c r="AK321" s="128" t="s">
        <v>199</v>
      </c>
      <c r="AL321" s="128" t="s">
        <v>1522</v>
      </c>
    </row>
    <row r="322" spans="2:38" s="136" customFormat="1" ht="199.5" hidden="1" x14ac:dyDescent="0.2">
      <c r="B322" s="128" t="s">
        <v>523</v>
      </c>
      <c r="C322" s="129" t="s">
        <v>524</v>
      </c>
      <c r="D322" s="128" t="s">
        <v>1508</v>
      </c>
      <c r="E322" s="128" t="s">
        <v>1509</v>
      </c>
      <c r="F322" s="128" t="s">
        <v>1523</v>
      </c>
      <c r="G322" s="128"/>
      <c r="H322" s="128" t="s">
        <v>282</v>
      </c>
      <c r="I322" s="128" t="s">
        <v>199</v>
      </c>
      <c r="J322" s="128" t="s">
        <v>199</v>
      </c>
      <c r="K322" s="128" t="s">
        <v>199</v>
      </c>
      <c r="L322" s="128" t="s">
        <v>199</v>
      </c>
      <c r="M322" s="128" t="s">
        <v>1524</v>
      </c>
      <c r="N322" s="128" t="s">
        <v>1525</v>
      </c>
      <c r="O322" s="131" t="s">
        <v>1526</v>
      </c>
      <c r="P322" s="128" t="s">
        <v>543</v>
      </c>
      <c r="Q322" s="128" t="s">
        <v>544</v>
      </c>
      <c r="R322" s="128" t="s">
        <v>545</v>
      </c>
      <c r="S322" s="132">
        <v>45323</v>
      </c>
      <c r="T322" s="132">
        <v>45444</v>
      </c>
      <c r="U322" s="132" t="s">
        <v>282</v>
      </c>
      <c r="V322" s="133"/>
      <c r="W322" s="128"/>
      <c r="X322" s="134">
        <v>0.2</v>
      </c>
      <c r="Y322" s="128" t="s">
        <v>207</v>
      </c>
      <c r="Z322" s="128" t="s">
        <v>199</v>
      </c>
      <c r="AA322" s="128" t="s">
        <v>199</v>
      </c>
      <c r="AB322" s="128" t="s">
        <v>199</v>
      </c>
      <c r="AC322" s="128" t="s">
        <v>199</v>
      </c>
      <c r="AD322" s="128" t="s">
        <v>209</v>
      </c>
      <c r="AE322" s="128" t="s">
        <v>199</v>
      </c>
      <c r="AF322" s="128" t="s">
        <v>199</v>
      </c>
      <c r="AG322" s="128" t="s">
        <v>199</v>
      </c>
      <c r="AH322" s="128" t="s">
        <v>199</v>
      </c>
      <c r="AI322" s="128" t="s">
        <v>199</v>
      </c>
      <c r="AJ322" s="128" t="s">
        <v>199</v>
      </c>
      <c r="AK322" s="128" t="s">
        <v>199</v>
      </c>
      <c r="AL322" s="128" t="s">
        <v>547</v>
      </c>
    </row>
    <row r="323" spans="2:38" s="136" customFormat="1" ht="199.5" hidden="1" x14ac:dyDescent="0.2">
      <c r="B323" s="128" t="s">
        <v>523</v>
      </c>
      <c r="C323" s="129" t="s">
        <v>524</v>
      </c>
      <c r="D323" s="128" t="s">
        <v>1508</v>
      </c>
      <c r="E323" s="128" t="s">
        <v>1509</v>
      </c>
      <c r="F323" s="128" t="s">
        <v>1523</v>
      </c>
      <c r="G323" s="128"/>
      <c r="H323" s="128" t="s">
        <v>282</v>
      </c>
      <c r="I323" s="128" t="s">
        <v>199</v>
      </c>
      <c r="J323" s="128" t="s">
        <v>199</v>
      </c>
      <c r="K323" s="128" t="s">
        <v>199</v>
      </c>
      <c r="L323" s="128" t="s">
        <v>199</v>
      </c>
      <c r="M323" s="128" t="s">
        <v>1527</v>
      </c>
      <c r="N323" s="128" t="s">
        <v>1528</v>
      </c>
      <c r="O323" s="131" t="s">
        <v>1529</v>
      </c>
      <c r="P323" s="128" t="s">
        <v>543</v>
      </c>
      <c r="Q323" s="128" t="s">
        <v>1530</v>
      </c>
      <c r="R323" s="128" t="s">
        <v>545</v>
      </c>
      <c r="S323" s="132">
        <v>45323</v>
      </c>
      <c r="T323" s="132">
        <v>45641</v>
      </c>
      <c r="U323" s="132" t="s">
        <v>519</v>
      </c>
      <c r="V323" s="133"/>
      <c r="W323" s="128"/>
      <c r="X323" s="134">
        <v>0.8</v>
      </c>
      <c r="Y323" s="128" t="s">
        <v>480</v>
      </c>
      <c r="Z323" s="128" t="s">
        <v>199</v>
      </c>
      <c r="AA323" s="128" t="s">
        <v>199</v>
      </c>
      <c r="AB323" s="128" t="s">
        <v>199</v>
      </c>
      <c r="AC323" s="128" t="s">
        <v>199</v>
      </c>
      <c r="AD323" s="128" t="s">
        <v>209</v>
      </c>
      <c r="AE323" s="128" t="s">
        <v>199</v>
      </c>
      <c r="AF323" s="128" t="s">
        <v>199</v>
      </c>
      <c r="AG323" s="128" t="s">
        <v>199</v>
      </c>
      <c r="AH323" s="128" t="s">
        <v>199</v>
      </c>
      <c r="AI323" s="128" t="s">
        <v>199</v>
      </c>
      <c r="AJ323" s="128" t="s">
        <v>199</v>
      </c>
      <c r="AK323" s="128" t="s">
        <v>199</v>
      </c>
      <c r="AL323" s="128" t="s">
        <v>547</v>
      </c>
    </row>
    <row r="324" spans="2:38" s="136" customFormat="1" ht="199.5" hidden="1" x14ac:dyDescent="0.2">
      <c r="B324" s="128" t="s">
        <v>523</v>
      </c>
      <c r="C324" s="129" t="s">
        <v>524</v>
      </c>
      <c r="D324" s="128" t="s">
        <v>1531</v>
      </c>
      <c r="E324" s="128" t="s">
        <v>1532</v>
      </c>
      <c r="F324" s="128" t="s">
        <v>1533</v>
      </c>
      <c r="G324" s="128"/>
      <c r="H324" s="128" t="s">
        <v>282</v>
      </c>
      <c r="I324" s="128" t="s">
        <v>199</v>
      </c>
      <c r="J324" s="128" t="s">
        <v>199</v>
      </c>
      <c r="K324" s="128" t="s">
        <v>199</v>
      </c>
      <c r="L324" s="166" t="s">
        <v>199</v>
      </c>
      <c r="M324" s="128" t="s">
        <v>1534</v>
      </c>
      <c r="N324" s="128" t="s">
        <v>1535</v>
      </c>
      <c r="O324" s="131" t="s">
        <v>1536</v>
      </c>
      <c r="P324" s="128" t="s">
        <v>543</v>
      </c>
      <c r="Q324" s="128" t="s">
        <v>544</v>
      </c>
      <c r="R324" s="128" t="s">
        <v>545</v>
      </c>
      <c r="S324" s="132">
        <v>45323</v>
      </c>
      <c r="T324" s="132">
        <v>45641</v>
      </c>
      <c r="U324" s="132" t="s">
        <v>519</v>
      </c>
      <c r="V324" s="133"/>
      <c r="W324" s="128"/>
      <c r="X324" s="134">
        <v>1</v>
      </c>
      <c r="Y324" s="128" t="s">
        <v>402</v>
      </c>
      <c r="Z324" s="128" t="s">
        <v>199</v>
      </c>
      <c r="AA324" s="128" t="s">
        <v>199</v>
      </c>
      <c r="AB324" s="166" t="s">
        <v>199</v>
      </c>
      <c r="AC324" s="166" t="s">
        <v>199</v>
      </c>
      <c r="AD324" s="128" t="s">
        <v>366</v>
      </c>
      <c r="AE324" s="128" t="s">
        <v>199</v>
      </c>
      <c r="AF324" s="128" t="s">
        <v>199</v>
      </c>
      <c r="AG324" s="171" t="s">
        <v>199</v>
      </c>
      <c r="AH324" s="171" t="s">
        <v>199</v>
      </c>
      <c r="AI324" s="166" t="s">
        <v>199</v>
      </c>
      <c r="AJ324" s="128" t="s">
        <v>404</v>
      </c>
      <c r="AK324" s="128" t="s">
        <v>405</v>
      </c>
      <c r="AL324" s="128" t="s">
        <v>696</v>
      </c>
    </row>
    <row r="325" spans="2:38" s="136" customFormat="1" ht="199.5" hidden="1" x14ac:dyDescent="0.2">
      <c r="B325" s="128" t="s">
        <v>523</v>
      </c>
      <c r="C325" s="129" t="s">
        <v>524</v>
      </c>
      <c r="D325" s="128" t="s">
        <v>1531</v>
      </c>
      <c r="E325" s="128" t="s">
        <v>1532</v>
      </c>
      <c r="F325" s="128" t="s">
        <v>1537</v>
      </c>
      <c r="G325" s="128"/>
      <c r="H325" s="128" t="s">
        <v>282</v>
      </c>
      <c r="I325" s="128" t="s">
        <v>199</v>
      </c>
      <c r="J325" s="128" t="s">
        <v>199</v>
      </c>
      <c r="K325" s="128" t="s">
        <v>199</v>
      </c>
      <c r="L325" s="166" t="s">
        <v>199</v>
      </c>
      <c r="M325" s="128" t="s">
        <v>1538</v>
      </c>
      <c r="N325" s="128" t="s">
        <v>1539</v>
      </c>
      <c r="O325" s="131" t="s">
        <v>1540</v>
      </c>
      <c r="P325" s="128" t="s">
        <v>543</v>
      </c>
      <c r="Q325" s="128" t="s">
        <v>1541</v>
      </c>
      <c r="R325" s="128" t="s">
        <v>545</v>
      </c>
      <c r="S325" s="132">
        <v>45323</v>
      </c>
      <c r="T325" s="132">
        <v>45641</v>
      </c>
      <c r="U325" s="132" t="s">
        <v>282</v>
      </c>
      <c r="V325" s="133"/>
      <c r="W325" s="128"/>
      <c r="X325" s="134">
        <v>1</v>
      </c>
      <c r="Y325" s="128" t="s">
        <v>402</v>
      </c>
      <c r="Z325" s="128" t="s">
        <v>199</v>
      </c>
      <c r="AA325" s="128" t="s">
        <v>199</v>
      </c>
      <c r="AB325" s="166" t="s">
        <v>199</v>
      </c>
      <c r="AC325" s="166" t="s">
        <v>199</v>
      </c>
      <c r="AD325" s="128" t="s">
        <v>366</v>
      </c>
      <c r="AE325" s="128" t="s">
        <v>199</v>
      </c>
      <c r="AF325" s="128" t="s">
        <v>199</v>
      </c>
      <c r="AG325" s="171" t="s">
        <v>199</v>
      </c>
      <c r="AH325" s="171" t="s">
        <v>199</v>
      </c>
      <c r="AI325" s="166" t="s">
        <v>199</v>
      </c>
      <c r="AJ325" s="128" t="s">
        <v>404</v>
      </c>
      <c r="AK325" s="128" t="s">
        <v>405</v>
      </c>
      <c r="AL325" s="128" t="s">
        <v>547</v>
      </c>
    </row>
    <row r="326" spans="2:38" s="136" customFormat="1" ht="171" hidden="1" x14ac:dyDescent="0.2">
      <c r="B326" s="128" t="s">
        <v>455</v>
      </c>
      <c r="C326" s="128" t="s">
        <v>873</v>
      </c>
      <c r="D326" s="128" t="s">
        <v>1542</v>
      </c>
      <c r="E326" s="128" t="s">
        <v>1543</v>
      </c>
      <c r="F326" s="128" t="s">
        <v>1544</v>
      </c>
      <c r="G326" s="128"/>
      <c r="H326" s="128" t="s">
        <v>1545</v>
      </c>
      <c r="I326" s="128" t="s">
        <v>1546</v>
      </c>
      <c r="J326" s="128" t="s">
        <v>1547</v>
      </c>
      <c r="K326" s="128" t="s">
        <v>199</v>
      </c>
      <c r="L326" s="128" t="s">
        <v>199</v>
      </c>
      <c r="M326" s="128" t="s">
        <v>1548</v>
      </c>
      <c r="N326" s="128" t="s">
        <v>1549</v>
      </c>
      <c r="O326" s="131" t="s">
        <v>1550</v>
      </c>
      <c r="P326" s="128" t="s">
        <v>293</v>
      </c>
      <c r="Q326" s="128" t="s">
        <v>1551</v>
      </c>
      <c r="R326" s="128" t="s">
        <v>281</v>
      </c>
      <c r="S326" s="132">
        <v>45292</v>
      </c>
      <c r="T326" s="132">
        <v>45350</v>
      </c>
      <c r="U326" s="132" t="s">
        <v>50</v>
      </c>
      <c r="V326" s="175">
        <v>21360746</v>
      </c>
      <c r="W326" s="131" t="s">
        <v>1552</v>
      </c>
      <c r="X326" s="131">
        <v>20</v>
      </c>
      <c r="Y326" s="128" t="s">
        <v>1553</v>
      </c>
      <c r="Z326" s="128" t="s">
        <v>208</v>
      </c>
      <c r="AA326" s="128" t="s">
        <v>356</v>
      </c>
      <c r="AB326" s="128" t="s">
        <v>199</v>
      </c>
      <c r="AC326" s="166" t="s">
        <v>199</v>
      </c>
      <c r="AD326" s="128" t="s">
        <v>1554</v>
      </c>
      <c r="AE326" s="128" t="s">
        <v>249</v>
      </c>
      <c r="AF326" s="128" t="s">
        <v>199</v>
      </c>
      <c r="AG326" s="171" t="s">
        <v>199</v>
      </c>
      <c r="AH326" s="171" t="s">
        <v>199</v>
      </c>
      <c r="AI326" s="166" t="s">
        <v>199</v>
      </c>
      <c r="AJ326" s="128" t="s">
        <v>199</v>
      </c>
      <c r="AK326" s="128" t="s">
        <v>199</v>
      </c>
      <c r="AL326" s="128" t="s">
        <v>295</v>
      </c>
    </row>
    <row r="327" spans="2:38" s="136" customFormat="1" ht="171" hidden="1" x14ac:dyDescent="0.2">
      <c r="B327" s="128" t="s">
        <v>455</v>
      </c>
      <c r="C327" s="128" t="s">
        <v>873</v>
      </c>
      <c r="D327" s="128" t="s">
        <v>1542</v>
      </c>
      <c r="E327" s="128" t="s">
        <v>1543</v>
      </c>
      <c r="F327" s="128" t="s">
        <v>1544</v>
      </c>
      <c r="G327" s="128"/>
      <c r="H327" s="128" t="s">
        <v>1545</v>
      </c>
      <c r="I327" s="128" t="s">
        <v>1546</v>
      </c>
      <c r="J327" s="128" t="s">
        <v>1547</v>
      </c>
      <c r="K327" s="128" t="s">
        <v>199</v>
      </c>
      <c r="L327" s="128" t="s">
        <v>199</v>
      </c>
      <c r="M327" s="128" t="s">
        <v>1555</v>
      </c>
      <c r="N327" s="128" t="s">
        <v>1556</v>
      </c>
      <c r="O327" s="131" t="s">
        <v>1557</v>
      </c>
      <c r="P327" s="128" t="s">
        <v>1558</v>
      </c>
      <c r="Q327" s="128" t="s">
        <v>1559</v>
      </c>
      <c r="R327" s="132" t="s">
        <v>50</v>
      </c>
      <c r="S327" s="132">
        <v>45292</v>
      </c>
      <c r="T327" s="132">
        <v>45016</v>
      </c>
      <c r="U327" s="128" t="s">
        <v>281</v>
      </c>
      <c r="V327" s="133" t="s">
        <v>199</v>
      </c>
      <c r="W327" s="128" t="s">
        <v>199</v>
      </c>
      <c r="X327" s="131">
        <v>70</v>
      </c>
      <c r="Y327" s="128" t="s">
        <v>1553</v>
      </c>
      <c r="Z327" s="128" t="s">
        <v>208</v>
      </c>
      <c r="AA327" s="128" t="s">
        <v>356</v>
      </c>
      <c r="AB327" s="128" t="s">
        <v>199</v>
      </c>
      <c r="AC327" s="166" t="s">
        <v>199</v>
      </c>
      <c r="AD327" s="128" t="s">
        <v>1554</v>
      </c>
      <c r="AE327" s="128" t="s">
        <v>199</v>
      </c>
      <c r="AF327" s="128" t="s">
        <v>199</v>
      </c>
      <c r="AG327" s="171" t="s">
        <v>199</v>
      </c>
      <c r="AH327" s="171" t="s">
        <v>199</v>
      </c>
      <c r="AI327" s="166" t="s">
        <v>199</v>
      </c>
      <c r="AJ327" s="128" t="s">
        <v>199</v>
      </c>
      <c r="AK327" s="128" t="s">
        <v>199</v>
      </c>
      <c r="AL327" s="128" t="s">
        <v>295</v>
      </c>
    </row>
    <row r="328" spans="2:38" s="136" customFormat="1" ht="171" hidden="1" x14ac:dyDescent="0.2">
      <c r="B328" s="128" t="s">
        <v>455</v>
      </c>
      <c r="C328" s="128" t="s">
        <v>873</v>
      </c>
      <c r="D328" s="128" t="s">
        <v>1542</v>
      </c>
      <c r="E328" s="128" t="s">
        <v>1543</v>
      </c>
      <c r="F328" s="128" t="s">
        <v>1544</v>
      </c>
      <c r="G328" s="128"/>
      <c r="H328" s="128" t="s">
        <v>1545</v>
      </c>
      <c r="I328" s="128" t="s">
        <v>1546</v>
      </c>
      <c r="J328" s="128" t="s">
        <v>1547</v>
      </c>
      <c r="K328" s="128" t="s">
        <v>199</v>
      </c>
      <c r="L328" s="128" t="s">
        <v>199</v>
      </c>
      <c r="M328" s="128" t="s">
        <v>1560</v>
      </c>
      <c r="N328" s="128" t="s">
        <v>1561</v>
      </c>
      <c r="O328" s="131" t="s">
        <v>1562</v>
      </c>
      <c r="P328" s="128" t="s">
        <v>1558</v>
      </c>
      <c r="Q328" s="128" t="s">
        <v>333</v>
      </c>
      <c r="R328" s="132" t="s">
        <v>50</v>
      </c>
      <c r="S328" s="132">
        <v>45383</v>
      </c>
      <c r="T328" s="132">
        <v>45046</v>
      </c>
      <c r="U328" s="128" t="s">
        <v>281</v>
      </c>
      <c r="V328" s="133" t="s">
        <v>199</v>
      </c>
      <c r="W328" s="128" t="s">
        <v>199</v>
      </c>
      <c r="X328" s="131">
        <v>10</v>
      </c>
      <c r="Y328" s="128" t="s">
        <v>208</v>
      </c>
      <c r="Z328" s="128" t="s">
        <v>356</v>
      </c>
      <c r="AA328" s="128" t="s">
        <v>199</v>
      </c>
      <c r="AB328" s="166" t="s">
        <v>199</v>
      </c>
      <c r="AC328" s="166" t="s">
        <v>199</v>
      </c>
      <c r="AD328" s="128" t="s">
        <v>1554</v>
      </c>
      <c r="AE328" s="128" t="s">
        <v>199</v>
      </c>
      <c r="AF328" s="128" t="s">
        <v>199</v>
      </c>
      <c r="AG328" s="171" t="s">
        <v>199</v>
      </c>
      <c r="AH328" s="171" t="s">
        <v>199</v>
      </c>
      <c r="AI328" s="166" t="s">
        <v>199</v>
      </c>
      <c r="AJ328" s="128" t="s">
        <v>199</v>
      </c>
      <c r="AK328" s="128" t="s">
        <v>199</v>
      </c>
      <c r="AL328" s="128" t="s">
        <v>295</v>
      </c>
    </row>
    <row r="329" spans="2:38" s="136" customFormat="1" ht="171" hidden="1" x14ac:dyDescent="0.2">
      <c r="B329" s="128" t="s">
        <v>455</v>
      </c>
      <c r="C329" s="128" t="s">
        <v>873</v>
      </c>
      <c r="D329" s="128" t="s">
        <v>1542</v>
      </c>
      <c r="E329" s="128" t="s">
        <v>1543</v>
      </c>
      <c r="F329" s="128" t="s">
        <v>1563</v>
      </c>
      <c r="G329" s="128"/>
      <c r="H329" s="128" t="s">
        <v>1545</v>
      </c>
      <c r="I329" s="128" t="s">
        <v>1546</v>
      </c>
      <c r="J329" s="128" t="s">
        <v>1547</v>
      </c>
      <c r="K329" s="128" t="s">
        <v>199</v>
      </c>
      <c r="L329" s="128" t="s">
        <v>199</v>
      </c>
      <c r="M329" s="128" t="s">
        <v>1564</v>
      </c>
      <c r="N329" s="128" t="s">
        <v>1565</v>
      </c>
      <c r="O329" s="131" t="s">
        <v>1550</v>
      </c>
      <c r="P329" s="128" t="s">
        <v>293</v>
      </c>
      <c r="Q329" s="128" t="s">
        <v>1551</v>
      </c>
      <c r="R329" s="128" t="s">
        <v>281</v>
      </c>
      <c r="S329" s="132">
        <v>45352</v>
      </c>
      <c r="T329" s="132">
        <v>45596</v>
      </c>
      <c r="U329" s="132" t="s">
        <v>50</v>
      </c>
      <c r="V329" s="175">
        <v>64082238</v>
      </c>
      <c r="W329" s="131" t="s">
        <v>1552</v>
      </c>
      <c r="Y329" s="128" t="s">
        <v>208</v>
      </c>
      <c r="Z329" s="128" t="s">
        <v>356</v>
      </c>
      <c r="AA329" s="128" t="s">
        <v>199</v>
      </c>
      <c r="AB329" s="166" t="s">
        <v>199</v>
      </c>
      <c r="AC329" s="166" t="s">
        <v>199</v>
      </c>
      <c r="AD329" s="128" t="s">
        <v>1554</v>
      </c>
      <c r="AE329" s="128" t="s">
        <v>249</v>
      </c>
      <c r="AF329" s="128" t="s">
        <v>199</v>
      </c>
      <c r="AG329" s="171" t="s">
        <v>199</v>
      </c>
      <c r="AH329" s="171" t="s">
        <v>199</v>
      </c>
      <c r="AI329" s="166" t="s">
        <v>199</v>
      </c>
      <c r="AJ329" s="128" t="s">
        <v>199</v>
      </c>
      <c r="AK329" s="128" t="s">
        <v>199</v>
      </c>
      <c r="AL329" s="128" t="s">
        <v>295</v>
      </c>
    </row>
    <row r="330" spans="2:38" s="136" customFormat="1" ht="171" hidden="1" x14ac:dyDescent="0.2">
      <c r="B330" s="128" t="s">
        <v>455</v>
      </c>
      <c r="C330" s="128" t="s">
        <v>873</v>
      </c>
      <c r="D330" s="128" t="s">
        <v>1542</v>
      </c>
      <c r="E330" s="128" t="s">
        <v>1543</v>
      </c>
      <c r="F330" s="128" t="s">
        <v>1563</v>
      </c>
      <c r="G330" s="128"/>
      <c r="H330" s="128" t="s">
        <v>1545</v>
      </c>
      <c r="I330" s="128" t="s">
        <v>1546</v>
      </c>
      <c r="J330" s="128" t="s">
        <v>1547</v>
      </c>
      <c r="K330" s="128" t="s">
        <v>199</v>
      </c>
      <c r="L330" s="128" t="s">
        <v>199</v>
      </c>
      <c r="M330" s="128" t="s">
        <v>1566</v>
      </c>
      <c r="N330" s="128" t="s">
        <v>1567</v>
      </c>
      <c r="O330" s="131" t="s">
        <v>1568</v>
      </c>
      <c r="P330" s="128" t="s">
        <v>1558</v>
      </c>
      <c r="Q330" s="128" t="s">
        <v>333</v>
      </c>
      <c r="R330" s="132" t="s">
        <v>50</v>
      </c>
      <c r="S330" s="132">
        <v>45597</v>
      </c>
      <c r="T330" s="132">
        <v>45626</v>
      </c>
      <c r="U330" s="128" t="s">
        <v>281</v>
      </c>
      <c r="V330" s="166" t="s">
        <v>199</v>
      </c>
      <c r="W330" s="166" t="s">
        <v>199</v>
      </c>
      <c r="Y330" s="128" t="s">
        <v>208</v>
      </c>
      <c r="Z330" s="128" t="s">
        <v>356</v>
      </c>
      <c r="AA330" s="128" t="s">
        <v>199</v>
      </c>
      <c r="AB330" s="166" t="s">
        <v>199</v>
      </c>
      <c r="AC330" s="166" t="s">
        <v>199</v>
      </c>
      <c r="AD330" s="128" t="s">
        <v>1554</v>
      </c>
      <c r="AE330" s="128" t="s">
        <v>199</v>
      </c>
      <c r="AF330" s="128" t="s">
        <v>199</v>
      </c>
      <c r="AG330" s="171" t="s">
        <v>199</v>
      </c>
      <c r="AH330" s="171" t="s">
        <v>199</v>
      </c>
      <c r="AI330" s="166" t="s">
        <v>199</v>
      </c>
      <c r="AJ330" s="128" t="s">
        <v>199</v>
      </c>
      <c r="AK330" s="128" t="s">
        <v>199</v>
      </c>
      <c r="AL330" s="128" t="s">
        <v>295</v>
      </c>
    </row>
    <row r="331" spans="2:38" s="136" customFormat="1" ht="171" hidden="1" x14ac:dyDescent="0.2">
      <c r="B331" s="128" t="s">
        <v>455</v>
      </c>
      <c r="C331" s="128" t="s">
        <v>873</v>
      </c>
      <c r="D331" s="128" t="s">
        <v>1542</v>
      </c>
      <c r="E331" s="128" t="s">
        <v>1543</v>
      </c>
      <c r="F331" s="128" t="s">
        <v>1569</v>
      </c>
      <c r="G331" s="128"/>
      <c r="H331" s="128" t="s">
        <v>1545</v>
      </c>
      <c r="I331" s="128" t="s">
        <v>1546</v>
      </c>
      <c r="J331" s="128" t="s">
        <v>1547</v>
      </c>
      <c r="K331" s="128" t="s">
        <v>199</v>
      </c>
      <c r="L331" s="128" t="s">
        <v>199</v>
      </c>
      <c r="M331" s="128" t="s">
        <v>1570</v>
      </c>
      <c r="N331" s="128" t="s">
        <v>1571</v>
      </c>
      <c r="O331" s="131" t="s">
        <v>1572</v>
      </c>
      <c r="P331" s="128" t="s">
        <v>293</v>
      </c>
      <c r="Q331" s="128" t="s">
        <v>1573</v>
      </c>
      <c r="R331" s="128" t="s">
        <v>281</v>
      </c>
      <c r="S331" s="132">
        <v>45597</v>
      </c>
      <c r="T331" s="132">
        <v>45611</v>
      </c>
      <c r="U331" s="132" t="s">
        <v>50</v>
      </c>
      <c r="V331" s="176" t="s">
        <v>199</v>
      </c>
      <c r="W331" s="166" t="s">
        <v>199</v>
      </c>
      <c r="Y331" s="128" t="s">
        <v>208</v>
      </c>
      <c r="Z331" s="128" t="s">
        <v>356</v>
      </c>
      <c r="AA331" s="128" t="s">
        <v>199</v>
      </c>
      <c r="AB331" s="166" t="s">
        <v>199</v>
      </c>
      <c r="AC331" s="166" t="s">
        <v>199</v>
      </c>
      <c r="AD331" s="128" t="s">
        <v>1554</v>
      </c>
      <c r="AE331" s="128" t="s">
        <v>199</v>
      </c>
      <c r="AF331" s="128" t="s">
        <v>199</v>
      </c>
      <c r="AG331" s="171" t="s">
        <v>199</v>
      </c>
      <c r="AH331" s="171" t="s">
        <v>199</v>
      </c>
      <c r="AI331" s="166" t="s">
        <v>199</v>
      </c>
      <c r="AJ331" s="128" t="s">
        <v>199</v>
      </c>
      <c r="AK331" s="128" t="s">
        <v>199</v>
      </c>
      <c r="AL331" s="128" t="s">
        <v>295</v>
      </c>
    </row>
    <row r="332" spans="2:38" s="136" customFormat="1" ht="171" hidden="1" x14ac:dyDescent="0.2">
      <c r="B332" s="128" t="s">
        <v>455</v>
      </c>
      <c r="C332" s="128" t="s">
        <v>873</v>
      </c>
      <c r="D332" s="128" t="s">
        <v>1542</v>
      </c>
      <c r="E332" s="128" t="s">
        <v>1543</v>
      </c>
      <c r="F332" s="128" t="s">
        <v>1574</v>
      </c>
      <c r="G332" s="128"/>
      <c r="H332" s="128" t="s">
        <v>1545</v>
      </c>
      <c r="I332" s="128" t="s">
        <v>1546</v>
      </c>
      <c r="J332" s="128" t="s">
        <v>1547</v>
      </c>
      <c r="K332" s="128" t="s">
        <v>199</v>
      </c>
      <c r="L332" s="128" t="s">
        <v>199</v>
      </c>
      <c r="M332" s="128" t="s">
        <v>1575</v>
      </c>
      <c r="N332" s="128" t="s">
        <v>1576</v>
      </c>
      <c r="O332" s="131" t="s">
        <v>1577</v>
      </c>
      <c r="P332" s="128" t="s">
        <v>293</v>
      </c>
      <c r="Q332" s="128" t="s">
        <v>1551</v>
      </c>
      <c r="R332" s="128" t="s">
        <v>281</v>
      </c>
      <c r="S332" s="132">
        <v>45627</v>
      </c>
      <c r="T332" s="132">
        <v>45641</v>
      </c>
      <c r="U332" s="132" t="s">
        <v>50</v>
      </c>
      <c r="V332" s="176" t="s">
        <v>199</v>
      </c>
      <c r="W332" s="166" t="s">
        <v>199</v>
      </c>
      <c r="Y332" s="128" t="s">
        <v>208</v>
      </c>
      <c r="Z332" s="128" t="s">
        <v>356</v>
      </c>
      <c r="AA332" s="128" t="s">
        <v>199</v>
      </c>
      <c r="AB332" s="166" t="s">
        <v>199</v>
      </c>
      <c r="AC332" s="166" t="s">
        <v>199</v>
      </c>
      <c r="AD332" s="128" t="s">
        <v>1554</v>
      </c>
      <c r="AE332" s="128" t="s">
        <v>199</v>
      </c>
      <c r="AF332" s="128" t="s">
        <v>199</v>
      </c>
      <c r="AG332" s="171" t="s">
        <v>199</v>
      </c>
      <c r="AH332" s="171" t="s">
        <v>199</v>
      </c>
      <c r="AI332" s="166" t="s">
        <v>199</v>
      </c>
      <c r="AJ332" s="128" t="s">
        <v>199</v>
      </c>
      <c r="AK332" s="128" t="s">
        <v>199</v>
      </c>
      <c r="AL332" s="128" t="s">
        <v>295</v>
      </c>
    </row>
    <row r="333" spans="2:38" s="136" customFormat="1" ht="171" hidden="1" x14ac:dyDescent="0.2">
      <c r="B333" s="128" t="s">
        <v>455</v>
      </c>
      <c r="C333" s="128" t="s">
        <v>873</v>
      </c>
      <c r="D333" s="128" t="s">
        <v>1542</v>
      </c>
      <c r="E333" s="128" t="s">
        <v>1543</v>
      </c>
      <c r="F333" s="128" t="s">
        <v>1574</v>
      </c>
      <c r="G333" s="128"/>
      <c r="H333" s="128" t="s">
        <v>1545</v>
      </c>
      <c r="I333" s="128" t="s">
        <v>1546</v>
      </c>
      <c r="J333" s="128" t="s">
        <v>1547</v>
      </c>
      <c r="K333" s="128" t="s">
        <v>199</v>
      </c>
      <c r="L333" s="128" t="s">
        <v>199</v>
      </c>
      <c r="M333" s="128" t="s">
        <v>1578</v>
      </c>
      <c r="N333" s="128" t="s">
        <v>1579</v>
      </c>
      <c r="O333" s="131" t="s">
        <v>1580</v>
      </c>
      <c r="P333" s="128" t="s">
        <v>1581</v>
      </c>
      <c r="Q333" s="128" t="s">
        <v>1582</v>
      </c>
      <c r="R333" s="132" t="s">
        <v>50</v>
      </c>
      <c r="S333" s="132">
        <v>45627</v>
      </c>
      <c r="T333" s="132">
        <v>45641</v>
      </c>
      <c r="U333" s="128" t="s">
        <v>281</v>
      </c>
      <c r="V333" s="166" t="s">
        <v>199</v>
      </c>
      <c r="W333" s="166" t="s">
        <v>199</v>
      </c>
      <c r="Y333" s="128" t="s">
        <v>208</v>
      </c>
      <c r="Z333" s="128" t="s">
        <v>356</v>
      </c>
      <c r="AA333" s="128" t="s">
        <v>199</v>
      </c>
      <c r="AB333" s="166" t="s">
        <v>199</v>
      </c>
      <c r="AC333" s="166" t="s">
        <v>199</v>
      </c>
      <c r="AD333" s="128" t="s">
        <v>1554</v>
      </c>
      <c r="AE333" s="128" t="s">
        <v>199</v>
      </c>
      <c r="AF333" s="128" t="s">
        <v>199</v>
      </c>
      <c r="AG333" s="171" t="s">
        <v>199</v>
      </c>
      <c r="AH333" s="171" t="s">
        <v>199</v>
      </c>
      <c r="AI333" s="166" t="s">
        <v>199</v>
      </c>
      <c r="AJ333" s="128" t="s">
        <v>199</v>
      </c>
      <c r="AK333" s="128" t="s">
        <v>199</v>
      </c>
      <c r="AL333" s="128" t="s">
        <v>295</v>
      </c>
    </row>
    <row r="334" spans="2:38" s="136" customFormat="1" ht="142.5" hidden="1" x14ac:dyDescent="0.2">
      <c r="B334" s="128" t="s">
        <v>193</v>
      </c>
      <c r="C334" s="129" t="s">
        <v>1445</v>
      </c>
      <c r="D334" s="128" t="s">
        <v>1583</v>
      </c>
      <c r="E334" s="139" t="s">
        <v>1591</v>
      </c>
      <c r="F334" s="139" t="s">
        <v>1584</v>
      </c>
      <c r="G334" s="139"/>
      <c r="H334" s="128" t="s">
        <v>1545</v>
      </c>
      <c r="I334" s="128" t="s">
        <v>199</v>
      </c>
      <c r="J334" s="128" t="s">
        <v>199</v>
      </c>
      <c r="K334" s="128" t="s">
        <v>199</v>
      </c>
      <c r="L334" s="128" t="s">
        <v>199</v>
      </c>
      <c r="M334" s="139" t="s">
        <v>1585</v>
      </c>
      <c r="N334" s="131" t="s">
        <v>1586</v>
      </c>
      <c r="O334" s="128" t="s">
        <v>1587</v>
      </c>
      <c r="P334" s="128" t="s">
        <v>299</v>
      </c>
      <c r="Q334" s="128"/>
      <c r="R334" s="128" t="s">
        <v>281</v>
      </c>
      <c r="S334" s="132">
        <v>45292</v>
      </c>
      <c r="T334" s="132">
        <v>45626</v>
      </c>
      <c r="U334" s="177" t="s">
        <v>281</v>
      </c>
      <c r="V334" s="175" t="s">
        <v>1588</v>
      </c>
      <c r="W334" s="131" t="s">
        <v>1589</v>
      </c>
      <c r="Y334" s="131" t="s">
        <v>246</v>
      </c>
      <c r="Z334" s="128" t="s">
        <v>1590</v>
      </c>
      <c r="AA334" s="128" t="s">
        <v>199</v>
      </c>
      <c r="AB334" s="166" t="s">
        <v>199</v>
      </c>
      <c r="AC334" s="166" t="s">
        <v>199</v>
      </c>
      <c r="AD334" s="128" t="s">
        <v>492</v>
      </c>
      <c r="AE334" s="128" t="s">
        <v>249</v>
      </c>
      <c r="AF334" s="171" t="s">
        <v>199</v>
      </c>
      <c r="AG334" s="171" t="s">
        <v>199</v>
      </c>
      <c r="AH334" s="166" t="s">
        <v>199</v>
      </c>
      <c r="AI334" s="166" t="s">
        <v>199</v>
      </c>
      <c r="AJ334" s="128" t="s">
        <v>199</v>
      </c>
      <c r="AK334" s="128" t="s">
        <v>199</v>
      </c>
      <c r="AL334" s="128" t="s">
        <v>284</v>
      </c>
    </row>
    <row r="335" spans="2:38" s="136" customFormat="1" ht="142.5" hidden="1" x14ac:dyDescent="0.2">
      <c r="B335" s="128" t="s">
        <v>193</v>
      </c>
      <c r="C335" s="129" t="s">
        <v>1445</v>
      </c>
      <c r="D335" s="128" t="s">
        <v>1583</v>
      </c>
      <c r="E335" s="139" t="s">
        <v>1591</v>
      </c>
      <c r="F335" s="139" t="s">
        <v>1584</v>
      </c>
      <c r="G335" s="139"/>
      <c r="H335" s="128" t="s">
        <v>1545</v>
      </c>
      <c r="I335" s="128" t="s">
        <v>199</v>
      </c>
      <c r="J335" s="128" t="s">
        <v>199</v>
      </c>
      <c r="K335" s="128" t="s">
        <v>199</v>
      </c>
      <c r="L335" s="128" t="s">
        <v>199</v>
      </c>
      <c r="M335" s="139" t="s">
        <v>1592</v>
      </c>
      <c r="N335" s="128" t="s">
        <v>1593</v>
      </c>
      <c r="O335" s="128" t="s">
        <v>1594</v>
      </c>
      <c r="P335" s="128" t="s">
        <v>299</v>
      </c>
      <c r="Q335" s="128"/>
      <c r="R335" s="128" t="s">
        <v>281</v>
      </c>
      <c r="S335" s="132">
        <v>45292</v>
      </c>
      <c r="T335" s="132">
        <v>45412</v>
      </c>
      <c r="U335" s="132" t="s">
        <v>282</v>
      </c>
      <c r="V335" s="175">
        <v>21720848</v>
      </c>
      <c r="W335" s="128">
        <v>165</v>
      </c>
      <c r="X335" s="134"/>
      <c r="Y335" s="128" t="s">
        <v>246</v>
      </c>
      <c r="Z335" s="128" t="s">
        <v>199</v>
      </c>
      <c r="AA335" s="128" t="s">
        <v>199</v>
      </c>
      <c r="AB335" s="128" t="s">
        <v>199</v>
      </c>
      <c r="AC335" s="128" t="s">
        <v>199</v>
      </c>
      <c r="AD335" s="128" t="s">
        <v>845</v>
      </c>
      <c r="AE335" s="128" t="s">
        <v>249</v>
      </c>
      <c r="AF335" s="128" t="s">
        <v>199</v>
      </c>
      <c r="AG335" s="128" t="s">
        <v>199</v>
      </c>
      <c r="AH335" s="128" t="s">
        <v>199</v>
      </c>
      <c r="AI335" s="128" t="s">
        <v>199</v>
      </c>
      <c r="AJ335" s="128" t="s">
        <v>199</v>
      </c>
      <c r="AK335" s="128" t="s">
        <v>199</v>
      </c>
      <c r="AL335" s="128" t="s">
        <v>284</v>
      </c>
    </row>
    <row r="336" spans="2:38" s="136" customFormat="1" ht="142.5" hidden="1" x14ac:dyDescent="0.2">
      <c r="B336" s="128" t="s">
        <v>193</v>
      </c>
      <c r="C336" s="129" t="s">
        <v>1445</v>
      </c>
      <c r="D336" s="128" t="s">
        <v>1583</v>
      </c>
      <c r="E336" s="139" t="s">
        <v>1591</v>
      </c>
      <c r="F336" s="139" t="s">
        <v>1584</v>
      </c>
      <c r="G336" s="139"/>
      <c r="H336" s="128" t="s">
        <v>1545</v>
      </c>
      <c r="I336" s="128" t="s">
        <v>199</v>
      </c>
      <c r="J336" s="128" t="s">
        <v>199</v>
      </c>
      <c r="K336" s="128" t="s">
        <v>199</v>
      </c>
      <c r="L336" s="128" t="s">
        <v>199</v>
      </c>
      <c r="M336" s="139" t="s">
        <v>1595</v>
      </c>
      <c r="N336" s="128" t="s">
        <v>1593</v>
      </c>
      <c r="O336" s="128" t="s">
        <v>1596</v>
      </c>
      <c r="P336" s="128" t="s">
        <v>299</v>
      </c>
      <c r="Q336" s="128"/>
      <c r="R336" s="128" t="s">
        <v>281</v>
      </c>
      <c r="S336" s="132">
        <v>45413</v>
      </c>
      <c r="T336" s="146">
        <v>45535</v>
      </c>
      <c r="U336" s="132" t="s">
        <v>282</v>
      </c>
      <c r="V336" s="175" t="s">
        <v>1597</v>
      </c>
      <c r="W336" s="128">
        <v>165</v>
      </c>
      <c r="X336" s="134"/>
      <c r="Y336" s="128" t="s">
        <v>246</v>
      </c>
      <c r="Z336" s="128" t="s">
        <v>199</v>
      </c>
      <c r="AA336" s="128" t="s">
        <v>199</v>
      </c>
      <c r="AB336" s="128" t="s">
        <v>199</v>
      </c>
      <c r="AC336" s="128" t="s">
        <v>199</v>
      </c>
      <c r="AD336" s="128" t="s">
        <v>845</v>
      </c>
      <c r="AE336" s="128" t="s">
        <v>249</v>
      </c>
      <c r="AF336" s="128" t="s">
        <v>199</v>
      </c>
      <c r="AG336" s="128" t="s">
        <v>199</v>
      </c>
      <c r="AH336" s="128" t="s">
        <v>199</v>
      </c>
      <c r="AI336" s="128" t="s">
        <v>199</v>
      </c>
      <c r="AJ336" s="128" t="s">
        <v>199</v>
      </c>
      <c r="AK336" s="128" t="s">
        <v>199</v>
      </c>
      <c r="AL336" s="128" t="s">
        <v>284</v>
      </c>
    </row>
    <row r="337" spans="2:38" s="136" customFormat="1" ht="142.5" hidden="1" x14ac:dyDescent="0.2">
      <c r="B337" s="128" t="s">
        <v>193</v>
      </c>
      <c r="C337" s="129" t="s">
        <v>1445</v>
      </c>
      <c r="D337" s="128" t="s">
        <v>1583</v>
      </c>
      <c r="E337" s="139" t="s">
        <v>1591</v>
      </c>
      <c r="F337" s="139" t="s">
        <v>1584</v>
      </c>
      <c r="G337" s="139"/>
      <c r="H337" s="128" t="s">
        <v>1545</v>
      </c>
      <c r="I337" s="128" t="s">
        <v>199</v>
      </c>
      <c r="J337" s="128" t="s">
        <v>199</v>
      </c>
      <c r="K337" s="128" t="s">
        <v>199</v>
      </c>
      <c r="L337" s="128" t="s">
        <v>199</v>
      </c>
      <c r="M337" s="139" t="s">
        <v>1598</v>
      </c>
      <c r="N337" s="128" t="s">
        <v>1593</v>
      </c>
      <c r="O337" s="128" t="s">
        <v>1599</v>
      </c>
      <c r="P337" s="128" t="s">
        <v>299</v>
      </c>
      <c r="Q337" s="128"/>
      <c r="R337" s="128" t="s">
        <v>281</v>
      </c>
      <c r="S337" s="132">
        <v>45536</v>
      </c>
      <c r="T337" s="146">
        <v>45626</v>
      </c>
      <c r="U337" s="132" t="s">
        <v>282</v>
      </c>
      <c r="V337" s="133" t="s">
        <v>199</v>
      </c>
      <c r="W337" s="128" t="s">
        <v>199</v>
      </c>
      <c r="X337" s="134"/>
      <c r="Y337" s="128" t="s">
        <v>246</v>
      </c>
      <c r="Z337" s="128" t="s">
        <v>199</v>
      </c>
      <c r="AA337" s="128" t="s">
        <v>199</v>
      </c>
      <c r="AB337" s="128" t="s">
        <v>199</v>
      </c>
      <c r="AC337" s="128" t="s">
        <v>199</v>
      </c>
      <c r="AD337" s="128" t="s">
        <v>845</v>
      </c>
      <c r="AE337" s="128" t="s">
        <v>199</v>
      </c>
      <c r="AF337" s="128" t="s">
        <v>199</v>
      </c>
      <c r="AG337" s="128" t="s">
        <v>199</v>
      </c>
      <c r="AH337" s="128" t="s">
        <v>199</v>
      </c>
      <c r="AI337" s="128" t="s">
        <v>199</v>
      </c>
      <c r="AJ337" s="128" t="s">
        <v>199</v>
      </c>
      <c r="AK337" s="128" t="s">
        <v>199</v>
      </c>
      <c r="AL337" s="128" t="s">
        <v>284</v>
      </c>
    </row>
    <row r="338" spans="2:38" s="136" customFormat="1" x14ac:dyDescent="0.2">
      <c r="AE338" s="178"/>
      <c r="AF338" s="178"/>
      <c r="AG338" s="178"/>
      <c r="AH338" s="178"/>
    </row>
  </sheetData>
  <autoFilter ref="A8:AL337" xr:uid="{00000000-0001-0000-0000-000000000000}">
    <filterColumn colId="8" showButton="0"/>
    <filterColumn colId="9" showButton="0"/>
    <filterColumn colId="10" showButton="0"/>
    <filterColumn colId="17">
      <filters>
        <filter val="Oficina de Control Interno"/>
      </filters>
    </filterColumn>
    <filterColumn colId="24" showButton="0"/>
    <filterColumn colId="25" showButton="0"/>
    <filterColumn colId="26" showButton="0"/>
    <filterColumn colId="27" showButton="0"/>
    <filterColumn colId="29" showButton="0"/>
    <filterColumn colId="30" showButton="0"/>
    <filterColumn colId="31" showButton="0"/>
    <filterColumn colId="32" showButton="0"/>
    <filterColumn colId="33" showButton="0"/>
    <filterColumn colId="35" showButton="0"/>
  </autoFilter>
  <mergeCells count="29">
    <mergeCell ref="B8:B9"/>
    <mergeCell ref="C8:C9"/>
    <mergeCell ref="D8:D9"/>
    <mergeCell ref="E8:E9"/>
    <mergeCell ref="F8:F9"/>
    <mergeCell ref="B2:B5"/>
    <mergeCell ref="C2:C3"/>
    <mergeCell ref="D2:AJ3"/>
    <mergeCell ref="C4:C5"/>
    <mergeCell ref="D4:AJ5"/>
    <mergeCell ref="U8:U9"/>
    <mergeCell ref="G8:G9"/>
    <mergeCell ref="H8:H9"/>
    <mergeCell ref="I8:L9"/>
    <mergeCell ref="M8:M9"/>
    <mergeCell ref="N8:N9"/>
    <mergeCell ref="O8:O9"/>
    <mergeCell ref="P8:P9"/>
    <mergeCell ref="Q8:Q9"/>
    <mergeCell ref="R8:R9"/>
    <mergeCell ref="S8:S9"/>
    <mergeCell ref="T8:T9"/>
    <mergeCell ref="AL8:AL9"/>
    <mergeCell ref="V8:V9"/>
    <mergeCell ref="W8:W9"/>
    <mergeCell ref="X8:X9"/>
    <mergeCell ref="Y8:AC9"/>
    <mergeCell ref="AD8:AI9"/>
    <mergeCell ref="AJ8:AK8"/>
  </mergeCells>
  <conditionalFormatting sqref="AL226:AL227">
    <cfRule type="expression" dxfId="3" priority="1">
      <formula>$AD226&lt;&gt;""</formula>
    </cfRule>
  </conditionalFormatting>
  <dataValidations count="27">
    <dataValidation type="list" allowBlank="1" showInputMessage="1" showErrorMessage="1" sqref="B10:B275 B288:B337" xr:uid="{150099E6-EFD9-4001-B5C1-566800873D1B}">
      <formula1>Perspectiva</formula1>
    </dataValidation>
    <dataValidation allowBlank="1" showInputMessage="1" showErrorMessage="1" prompt="Puede registrar la cantidad de colaboradores que requiera, siempre y cuando cuenten con usuario de Eureka" sqref="Q203:Q207 Q140:Q141 P206:P207" xr:uid="{F11FA914-7677-456A-BE58-F517E516A061}"/>
    <dataValidation type="textLength" operator="lessThanOrEqual" showInputMessage="1" showErrorMessage="1" error="El número máximo de caracteres son 100" prompt="El número máximo de caracteres incluyendo los espacios es de 100" sqref="N79:N93 O125:O126 M125:M126 M79:M122" xr:uid="{C11F0240-FDF6-413F-8215-ACFFE8D13B3E}">
      <formula1>100</formula1>
    </dataValidation>
    <dataValidation type="textLength" operator="lessThanOrEqual" allowBlank="1" showInputMessage="1" showErrorMessage="1" errorTitle="No superar 100 caracteres" error="No superar 100 caracteres" sqref="N79:N93 M79:M114" xr:uid="{7932F278-FC9F-482E-9DD2-BDE8171883B4}">
      <formula1>100</formula1>
    </dataValidation>
    <dataValidation allowBlank="1" showInputMessage="1" showErrorMessage="1" prompt="Elija de la lista los artículos y/o bases del Plan Nacional de Desarrollo 2022 - 2026 a los que se da respuesta con la implementación de la estrategia y la consecución del producto." sqref="I8" xr:uid="{7ACD0201-C1A4-4299-A9D1-311F7F41CF92}"/>
    <dataValidation allowBlank="1" showInputMessage="1" showErrorMessage="1" prompt="Elija de la lista la dependencia que será usuaria del producto que se generará porque lo requiere para el desarrollo de sus actividades, en los casos que aplique." sqref="U8:U9" xr:uid="{B613EC23-8B47-49BF-80D3-E39A63FEDF9B}"/>
    <dataValidation allowBlank="1" showInputMessage="1" showErrorMessage="1" prompt="Si marcó que la actividad pertence al plan 9. Plan Anticorrupción y de atención al ciudadano, debe indicar de las listas a cual componente y subcomponente pertenece la actividad." sqref="AJ8:AK8" xr:uid="{C4C2C149-A154-49E3-8D26-9FD8E8E79DF5}"/>
    <dataValidation type="list" allowBlank="1" showInputMessage="1" showErrorMessage="1" sqref="AJ256:AJ260 AK47:AK48 AJ64:AK67 AK317 AK72:AK75 AJ74:AK75 AJ10:AJ227 AJ240:AJ241 AJ288:AJ337" xr:uid="{917DCDED-62B1-4674-B586-D44F408862F7}">
      <formula1>Componentes</formula1>
    </dataValidation>
    <dataValidation allowBlank="1" showInputMessage="1" showErrorMessage="1" prompt="Elija de la lista la perspectiva sobre la cual va a formular las actividades del plan de acción.  Para mas información puede consultar el Diccionario de Datos y el PEI" sqref="B8:B9" xr:uid="{EE1A3391-6EFE-437A-8D50-B47076C5728E}"/>
    <dataValidation allowBlank="1" showInputMessage="1" showErrorMessage="1" prompt="De acuerdo a la perspectiva seleaccionada, elija de la lista el objetivo estratégico sobre el cual va a formular las actividades del plan de acción.  Para mas información puede consultar el Diccionario de Datos y el PEI" sqref="C8:C9" xr:uid="{BC776757-189F-49DD-B67F-DE39A47D43EE}"/>
    <dataValidation allowBlank="1" showInputMessage="1" showErrorMessage="1" prompt="Teniendo en cuenta el objetivo seleccionado, registre o elija de la lista la estrategia asociada a las actividades del plan de acción.  Para mas información puede consultar el Diccionario de Datos y el PEI" sqref="D8:E9" xr:uid="{98A3C856-A2CA-4F5B-9078-A6D3F97BD5C8}"/>
    <dataValidation allowBlank="1" showInputMessage="1" showErrorMessage="1" prompt="Registre o elija de la lista el producto del Plan Estratégico Institucional que desea obtener. _x000a_Producto es el resultado final del desarrollo de actividades de un proceso, fase o proyecto, el cual debe ser verificable." sqref="F8:G9" xr:uid="{C284D7D4-195B-4964-BF6B-18DC70A416AB}"/>
    <dataValidation allowBlank="1" showInputMessage="1" showErrorMessage="1" prompt="Defina el responsable de la obtención del producto en términos de cargo y dependencia. Debe ser de nivel directivo." sqref="H8:H9" xr:uid="{F532DCD6-51EE-4EBB-85A5-4867CE054ADD}"/>
    <dataValidation allowBlank="1" showInputMessage="1" showErrorMessage="1" prompt="Defina las actividades necesarias para la obtención de los productos. _x000a_Estructura: VERBO en infinitivo + el Objeto + condicion de calidad." sqref="M8:M9" xr:uid="{4BA95014-88AC-4ABF-834D-6B4C226A082F}"/>
    <dataValidation allowBlank="1" showInputMessage="1" showErrorMessage="1" prompt="Detalle de la actividad definida" sqref="N8:N9" xr:uid="{931AB061-1113-4419-8277-21C8115A707E}"/>
    <dataValidation allowBlank="1" showInputMessage="1" showErrorMessage="1" prompt="Soporte de ejecución de la actividad o producto intermedio que contribuye a la obtención del producto final o al cumplimiento de fases intermedias. Ej: Documento elaborado, Actas de reunión firmadas, Listas de asistencia diligenciadas._x000a__x000a_" sqref="O8:O9" xr:uid="{A97BE907-DBBB-44F5-B269-755DB951DBFF}"/>
    <dataValidation allowBlank="1" showInputMessage="1" showErrorMessage="1" prompt="Nombre del colaborador responsable de ejecutar la actividad." sqref="P8:P9" xr:uid="{FA9D688A-05A2-489B-9392-4A6B4F88C56F}"/>
    <dataValidation allowBlank="1" showInputMessage="1" showErrorMessage="1" prompt="Elija de la lista la dependencia a la que hace parte el colaborador responsable de la ejecución de la actividad. " sqref="R8:R9" xr:uid="{3FEA23A7-9BC8-4094-84D4-1BFEF6F363BB}"/>
    <dataValidation allowBlank="1" showInputMessage="1" showErrorMessage="1" prompt="DD-MM-AAAA" sqref="S8:T9" xr:uid="{1CBE1BA3-417B-41BC-B42B-7032F8596A32}"/>
    <dataValidation allowBlank="1" showInputMessage="1" showErrorMessage="1" prompt="Indique los recursos económicos requeridos para el desarrollo de la actividad y asignados en el Plan Anual de Adquisiciones - PAA." sqref="V8:V9" xr:uid="{574901C5-EDEA-46DA-9EF6-E88A6825F7E0}"/>
    <dataValidation allowBlank="1" showInputMessage="1" showErrorMessage="1" prompt="Indique el código de identificación - ID del PAA al que corresponde la adquisición de bienes y/o servicios como contratos de prestación de servicios, sistemas de información, entre otros, necesarios para el desarrollo de la actividad." sqref="W8:W9" xr:uid="{719447AA-824A-453A-B859-245DD7953ED5}"/>
    <dataValidation allowBlank="1" showInputMessage="1" showErrorMessage="1" prompt="Incluya la ponderación de cada actividad que aporta a la consecución del producto, de tal forma que la sumatoria sea 100% para cada producto." sqref="X8:X9" xr:uid="{9599D7AC-689B-4B0C-BF70-B4D91022B0BE}"/>
    <dataValidation allowBlank="1" showInputMessage="1" showErrorMessage="1" prompt="Elija de las listas los planes a los que pertenece la actividad. Puede aplicar entre uno (1) y tres (3) planes. " sqref="AD8" xr:uid="{EA83572D-8550-4A3C-8EC6-29C537222C75}"/>
    <dataValidation allowBlank="1" showInputMessage="1" showErrorMessage="1" prompt="Seleccione la dependencia líder de la ejecución de la actividad" sqref="R8:R9" xr:uid="{F18AB843-2A2F-40A5-A3C2-9BAD0CAEED9F}"/>
    <dataValidation allowBlank="1" showInputMessage="1" showErrorMessage="1" prompt="Índique el proceso responsable de la ejecución de la actividad" sqref="AL8:AL9" xr:uid="{EDA39BE2-5B81-4FB6-80C6-3E9762F10BDD}"/>
    <dataValidation allowBlank="1" showInputMessage="1" showErrorMessage="1" prompt="Nombre de los funcionarios o contratistas asignados para apoyar el desarrollo de la actividad" sqref="Q8:Q9" xr:uid="{6E3C26AB-4786-468D-97F4-B40090AF7152}"/>
    <dataValidation allowBlank="1" showInputMessage="1" showErrorMessage="1" prompt="Elija de las listas las políticas del MIPG a las que contribuye a su cumplimiento con el desarrollo de la actividad. Puede aplicar entre una (1) y tres (3) políticas." sqref="Y8:AC9" xr:uid="{F6B88BB6-4C93-420E-8F4F-73921334694A}"/>
  </dataValidations>
  <hyperlinks>
    <hyperlink ref="M213" r:id="rId1" display="url" xr:uid="{7F98D73C-6125-4DB2-BB24-9FCDB298F786}"/>
  </hyperlinks>
  <pageMargins left="0.7" right="0.7" top="0.75" bottom="0.75" header="0" footer="0"/>
  <pageSetup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95"/>
  <sheetViews>
    <sheetView showGridLines="0" zoomScale="80" zoomScaleNormal="80" workbookViewId="0">
      <selection activeCell="C8" sqref="C8:D8"/>
    </sheetView>
  </sheetViews>
  <sheetFormatPr baseColWidth="10" defaultColWidth="12.625" defaultRowHeight="15" customHeight="1" x14ac:dyDescent="0.2"/>
  <cols>
    <col min="1" max="1" width="4.875" customWidth="1"/>
    <col min="2" max="2" width="24.375" customWidth="1"/>
    <col min="3" max="3" width="33.125" customWidth="1"/>
    <col min="4" max="4" width="71.25" customWidth="1"/>
    <col min="5" max="5" width="21.75" customWidth="1"/>
    <col min="6" max="6" width="19.375" customWidth="1"/>
    <col min="7" max="27" width="9.375" customWidth="1"/>
  </cols>
  <sheetData>
    <row r="1" spans="1:27" ht="6.75" customHeight="1" thickBot="1" x14ac:dyDescent="0.3">
      <c r="B1" s="4"/>
    </row>
    <row r="2" spans="1:27" ht="18.75" customHeight="1" x14ac:dyDescent="0.2">
      <c r="B2" s="416"/>
      <c r="C2" s="36" t="s">
        <v>157</v>
      </c>
      <c r="D2" s="37" t="s">
        <v>158</v>
      </c>
      <c r="E2" s="38" t="s">
        <v>159</v>
      </c>
      <c r="F2" s="39" t="s">
        <v>160</v>
      </c>
    </row>
    <row r="3" spans="1:27" ht="18.75" customHeight="1" x14ac:dyDescent="0.2">
      <c r="B3" s="417"/>
      <c r="C3" s="424" t="s">
        <v>162</v>
      </c>
      <c r="D3" s="426" t="s">
        <v>1614</v>
      </c>
      <c r="E3" s="35" t="s">
        <v>161</v>
      </c>
      <c r="F3" s="40">
        <v>6</v>
      </c>
    </row>
    <row r="4" spans="1:27" ht="18.75" customHeight="1" thickBot="1" x14ac:dyDescent="0.25">
      <c r="B4" s="418"/>
      <c r="C4" s="425"/>
      <c r="D4" s="427"/>
      <c r="E4" s="41" t="s">
        <v>164</v>
      </c>
      <c r="F4" s="48">
        <v>45208</v>
      </c>
    </row>
    <row r="5" spans="1:27" ht="7.5" customHeight="1" thickBot="1" x14ac:dyDescent="0.3">
      <c r="B5" s="4"/>
    </row>
    <row r="6" spans="1:27" ht="28.5" customHeight="1" thickBot="1" x14ac:dyDescent="0.25">
      <c r="B6" s="21" t="s">
        <v>1615</v>
      </c>
      <c r="C6" s="419" t="s">
        <v>1616</v>
      </c>
      <c r="D6" s="423"/>
      <c r="E6" s="419" t="s">
        <v>1617</v>
      </c>
      <c r="F6" s="420"/>
    </row>
    <row r="7" spans="1:27" ht="60.75" customHeight="1" x14ac:dyDescent="0.2">
      <c r="B7" s="42" t="s">
        <v>167</v>
      </c>
      <c r="C7" s="428" t="s">
        <v>1618</v>
      </c>
      <c r="D7" s="428"/>
      <c r="E7" s="421" t="s">
        <v>1619</v>
      </c>
      <c r="F7" s="422"/>
    </row>
    <row r="8" spans="1:27" ht="36.75" customHeight="1" x14ac:dyDescent="0.25">
      <c r="A8" s="5"/>
      <c r="B8" s="43" t="s">
        <v>1620</v>
      </c>
      <c r="C8" s="409" t="s">
        <v>1621</v>
      </c>
      <c r="D8" s="409"/>
      <c r="E8" s="415" t="s">
        <v>1619</v>
      </c>
      <c r="F8" s="414"/>
      <c r="G8" s="5"/>
      <c r="H8" s="5"/>
      <c r="I8" s="5"/>
      <c r="J8" s="5"/>
      <c r="K8" s="5"/>
      <c r="L8" s="5"/>
      <c r="M8" s="5"/>
      <c r="N8" s="5"/>
      <c r="O8" s="5"/>
      <c r="P8" s="5"/>
      <c r="Q8" s="5"/>
      <c r="R8" s="5"/>
      <c r="S8" s="5"/>
      <c r="T8" s="5"/>
      <c r="U8" s="5"/>
      <c r="V8" s="5"/>
      <c r="W8" s="5"/>
      <c r="X8" s="5"/>
      <c r="Y8" s="5"/>
      <c r="Z8" s="5"/>
      <c r="AA8" s="5"/>
    </row>
    <row r="9" spans="1:27" ht="46.5" customHeight="1" x14ac:dyDescent="0.25">
      <c r="A9" s="5"/>
      <c r="B9" s="43" t="s">
        <v>1622</v>
      </c>
      <c r="C9" s="409" t="s">
        <v>1623</v>
      </c>
      <c r="D9" s="409"/>
      <c r="E9" s="415" t="s">
        <v>1619</v>
      </c>
      <c r="F9" s="414"/>
      <c r="G9" s="5"/>
      <c r="H9" s="5"/>
      <c r="I9" s="5"/>
      <c r="J9" s="5"/>
      <c r="K9" s="5"/>
      <c r="L9" s="5"/>
      <c r="M9" s="5"/>
      <c r="N9" s="5"/>
      <c r="O9" s="5"/>
      <c r="P9" s="5"/>
      <c r="Q9" s="5"/>
      <c r="R9" s="5"/>
      <c r="S9" s="5"/>
      <c r="T9" s="5"/>
      <c r="U9" s="5"/>
      <c r="V9" s="5"/>
      <c r="W9" s="5"/>
      <c r="X9" s="5"/>
      <c r="Y9" s="5"/>
      <c r="Z9" s="5"/>
      <c r="AA9" s="5"/>
    </row>
    <row r="10" spans="1:27" ht="177.75" customHeight="1" x14ac:dyDescent="0.25">
      <c r="A10" s="5"/>
      <c r="B10" s="43" t="s">
        <v>1624</v>
      </c>
      <c r="C10" s="409" t="s">
        <v>1625</v>
      </c>
      <c r="D10" s="409"/>
      <c r="E10" s="413" t="s">
        <v>1626</v>
      </c>
      <c r="F10" s="414"/>
      <c r="G10" s="5"/>
      <c r="H10" s="5"/>
      <c r="I10" s="5"/>
      <c r="J10" s="5"/>
      <c r="K10" s="5"/>
      <c r="L10" s="5"/>
      <c r="M10" s="5"/>
      <c r="N10" s="5"/>
      <c r="O10" s="5"/>
      <c r="P10" s="5"/>
      <c r="Q10" s="5"/>
      <c r="R10" s="5"/>
      <c r="S10" s="5"/>
      <c r="T10" s="5"/>
      <c r="U10" s="5"/>
      <c r="V10" s="5"/>
      <c r="W10" s="5"/>
      <c r="X10" s="5"/>
      <c r="Y10" s="5"/>
      <c r="Z10" s="5"/>
      <c r="AA10" s="5"/>
    </row>
    <row r="11" spans="1:27" ht="39.75" customHeight="1" x14ac:dyDescent="0.25">
      <c r="A11" s="5"/>
      <c r="B11" s="43" t="s">
        <v>1627</v>
      </c>
      <c r="C11" s="409" t="s">
        <v>1628</v>
      </c>
      <c r="D11" s="409"/>
      <c r="E11" s="413" t="s">
        <v>1626</v>
      </c>
      <c r="F11" s="414"/>
      <c r="G11" s="5"/>
      <c r="H11" s="5"/>
      <c r="I11" s="5"/>
      <c r="J11" s="5"/>
      <c r="K11" s="5"/>
      <c r="L11" s="5"/>
      <c r="M11" s="5"/>
      <c r="N11" s="5"/>
      <c r="O11" s="5"/>
      <c r="P11" s="5"/>
      <c r="Q11" s="5"/>
      <c r="R11" s="5"/>
      <c r="S11" s="5"/>
      <c r="T11" s="5"/>
      <c r="U11" s="5"/>
      <c r="V11" s="5"/>
      <c r="W11" s="5"/>
      <c r="X11" s="5"/>
      <c r="Y11" s="5"/>
      <c r="Z11" s="5"/>
      <c r="AA11" s="5"/>
    </row>
    <row r="12" spans="1:27" ht="99.75" customHeight="1" x14ac:dyDescent="0.25">
      <c r="A12" s="5"/>
      <c r="B12" s="43" t="s">
        <v>174</v>
      </c>
      <c r="C12" s="409" t="s">
        <v>1629</v>
      </c>
      <c r="D12" s="409"/>
      <c r="E12" s="413" t="s">
        <v>1630</v>
      </c>
      <c r="F12" s="414"/>
      <c r="G12" s="5"/>
      <c r="H12" s="5"/>
      <c r="I12" s="5"/>
      <c r="J12" s="5"/>
      <c r="K12" s="5"/>
      <c r="L12" s="5"/>
      <c r="M12" s="5"/>
      <c r="N12" s="5"/>
      <c r="O12" s="5"/>
      <c r="P12" s="5"/>
      <c r="Q12" s="5"/>
      <c r="R12" s="5"/>
      <c r="S12" s="5"/>
      <c r="T12" s="5"/>
      <c r="U12" s="5"/>
      <c r="V12" s="5"/>
      <c r="W12" s="5"/>
      <c r="X12" s="5"/>
      <c r="Y12" s="5"/>
      <c r="Z12" s="5"/>
      <c r="AA12" s="5"/>
    </row>
    <row r="13" spans="1:27" ht="31.5" customHeight="1" x14ac:dyDescent="0.25">
      <c r="A13" s="5"/>
      <c r="B13" s="43" t="s">
        <v>175</v>
      </c>
      <c r="C13" s="409" t="s">
        <v>1631</v>
      </c>
      <c r="D13" s="409"/>
      <c r="E13" s="413" t="s">
        <v>1630</v>
      </c>
      <c r="F13" s="414"/>
      <c r="G13" s="5"/>
      <c r="H13" s="5"/>
      <c r="I13" s="5"/>
      <c r="J13" s="5"/>
      <c r="K13" s="5"/>
      <c r="L13" s="5"/>
      <c r="M13" s="5"/>
      <c r="N13" s="5"/>
      <c r="O13" s="5"/>
      <c r="P13" s="5"/>
      <c r="Q13" s="5"/>
      <c r="R13" s="5"/>
      <c r="S13" s="5"/>
      <c r="T13" s="5"/>
      <c r="U13" s="5"/>
      <c r="V13" s="5"/>
      <c r="W13" s="5"/>
      <c r="X13" s="5"/>
      <c r="Y13" s="5"/>
      <c r="Z13" s="5"/>
      <c r="AA13" s="5"/>
    </row>
    <row r="14" spans="1:27" ht="75" customHeight="1" x14ac:dyDescent="0.25">
      <c r="A14" s="5"/>
      <c r="B14" s="43" t="s">
        <v>176</v>
      </c>
      <c r="C14" s="409" t="s">
        <v>1632</v>
      </c>
      <c r="D14" s="409"/>
      <c r="E14" s="413" t="s">
        <v>1630</v>
      </c>
      <c r="F14" s="414"/>
      <c r="G14" s="5"/>
      <c r="H14" s="5"/>
      <c r="I14" s="5"/>
      <c r="J14" s="5"/>
      <c r="K14" s="5"/>
      <c r="L14" s="5"/>
      <c r="M14" s="5"/>
      <c r="N14" s="5"/>
      <c r="O14" s="5"/>
      <c r="P14" s="5"/>
      <c r="Q14" s="5"/>
      <c r="R14" s="5"/>
      <c r="S14" s="5"/>
      <c r="T14" s="5"/>
      <c r="U14" s="5"/>
      <c r="V14" s="5"/>
      <c r="W14" s="5"/>
      <c r="X14" s="5"/>
      <c r="Y14" s="5"/>
      <c r="Z14" s="5"/>
      <c r="AA14" s="5"/>
    </row>
    <row r="15" spans="1:27" ht="63.75" customHeight="1" x14ac:dyDescent="0.25">
      <c r="A15" s="5"/>
      <c r="B15" s="43" t="s">
        <v>177</v>
      </c>
      <c r="C15" s="409" t="s">
        <v>1633</v>
      </c>
      <c r="D15" s="409"/>
      <c r="E15" s="413" t="s">
        <v>1630</v>
      </c>
      <c r="F15" s="414"/>
      <c r="G15" s="5"/>
      <c r="H15" s="5"/>
      <c r="I15" s="5"/>
      <c r="J15" s="5"/>
      <c r="K15" s="5"/>
      <c r="L15" s="5"/>
      <c r="M15" s="5"/>
      <c r="N15" s="5"/>
      <c r="O15" s="5"/>
      <c r="P15" s="5"/>
      <c r="Q15" s="5"/>
      <c r="R15" s="5"/>
      <c r="S15" s="5"/>
      <c r="T15" s="5"/>
      <c r="U15" s="5"/>
      <c r="V15" s="5"/>
      <c r="W15" s="5"/>
      <c r="X15" s="5"/>
      <c r="Y15" s="5"/>
      <c r="Z15" s="5"/>
      <c r="AA15" s="5"/>
    </row>
    <row r="16" spans="1:27" ht="63.75" customHeight="1" x14ac:dyDescent="0.2">
      <c r="B16" s="43" t="s">
        <v>178</v>
      </c>
      <c r="C16" s="409" t="s">
        <v>1634</v>
      </c>
      <c r="D16" s="409"/>
      <c r="E16" s="413" t="s">
        <v>1630</v>
      </c>
      <c r="F16" s="414"/>
    </row>
    <row r="17" spans="2:6" ht="63.75" customHeight="1" x14ac:dyDescent="0.2">
      <c r="B17" s="43" t="s">
        <v>179</v>
      </c>
      <c r="C17" s="409" t="s">
        <v>1635</v>
      </c>
      <c r="D17" s="409"/>
      <c r="E17" s="413" t="s">
        <v>1630</v>
      </c>
      <c r="F17" s="414"/>
    </row>
    <row r="18" spans="2:6" ht="37.5" customHeight="1" x14ac:dyDescent="0.2">
      <c r="B18" s="43" t="s">
        <v>180</v>
      </c>
      <c r="C18" s="409" t="s">
        <v>1636</v>
      </c>
      <c r="D18" s="409"/>
      <c r="E18" s="413" t="s">
        <v>1630</v>
      </c>
      <c r="F18" s="414"/>
    </row>
    <row r="19" spans="2:6" ht="54.75" customHeight="1" x14ac:dyDescent="0.2">
      <c r="B19" s="43" t="s">
        <v>181</v>
      </c>
      <c r="C19" s="409" t="s">
        <v>1637</v>
      </c>
      <c r="D19" s="409"/>
      <c r="E19" s="413" t="s">
        <v>1630</v>
      </c>
      <c r="F19" s="414"/>
    </row>
    <row r="20" spans="2:6" ht="39.75" customHeight="1" x14ac:dyDescent="0.2">
      <c r="B20" s="43" t="s">
        <v>1638</v>
      </c>
      <c r="C20" s="409" t="s">
        <v>1639</v>
      </c>
      <c r="D20" s="409"/>
      <c r="E20" s="413" t="s">
        <v>1630</v>
      </c>
      <c r="F20" s="414"/>
    </row>
    <row r="21" spans="2:6" ht="55.5" customHeight="1" x14ac:dyDescent="0.2">
      <c r="B21" s="43" t="s">
        <v>185</v>
      </c>
      <c r="C21" s="409" t="s">
        <v>1640</v>
      </c>
      <c r="D21" s="409"/>
      <c r="E21" s="413" t="s">
        <v>1630</v>
      </c>
      <c r="F21" s="414"/>
    </row>
    <row r="22" spans="2:6" ht="41.25" customHeight="1" thickBot="1" x14ac:dyDescent="0.25">
      <c r="B22" s="44" t="s">
        <v>1641</v>
      </c>
      <c r="C22" s="410" t="s">
        <v>1642</v>
      </c>
      <c r="D22" s="410"/>
      <c r="E22" s="411" t="s">
        <v>1630</v>
      </c>
      <c r="F22" s="412"/>
    </row>
    <row r="23" spans="2:6" ht="15.75" customHeight="1" x14ac:dyDescent="0.25">
      <c r="B23" s="4"/>
    </row>
    <row r="24" spans="2:6" ht="15.75" customHeight="1" x14ac:dyDescent="0.25">
      <c r="B24" s="4"/>
    </row>
    <row r="25" spans="2:6" ht="15.75" customHeight="1" x14ac:dyDescent="0.25">
      <c r="B25" s="4"/>
    </row>
    <row r="26" spans="2:6" ht="15.75" customHeight="1" x14ac:dyDescent="0.25">
      <c r="B26" s="4"/>
    </row>
    <row r="27" spans="2:6" ht="15.75" customHeight="1" x14ac:dyDescent="0.25">
      <c r="B27" s="4"/>
    </row>
    <row r="28" spans="2:6" ht="15.75" customHeight="1" x14ac:dyDescent="0.25">
      <c r="B28" s="4"/>
    </row>
    <row r="29" spans="2:6" ht="15.75" customHeight="1" x14ac:dyDescent="0.25">
      <c r="B29" s="4"/>
    </row>
    <row r="30" spans="2:6" ht="15.75" customHeight="1" x14ac:dyDescent="0.25">
      <c r="B30" s="4"/>
    </row>
    <row r="31" spans="2:6" ht="15.75" customHeight="1" x14ac:dyDescent="0.25">
      <c r="B31" s="4"/>
    </row>
    <row r="32" spans="2:6" ht="15.75" customHeight="1" x14ac:dyDescent="0.25">
      <c r="B32" s="4"/>
    </row>
    <row r="33" spans="2:2" ht="15.75" customHeight="1" x14ac:dyDescent="0.25">
      <c r="B33" s="4"/>
    </row>
    <row r="34" spans="2:2" ht="15.75" customHeight="1" x14ac:dyDescent="0.25">
      <c r="B34" s="4"/>
    </row>
    <row r="35" spans="2:2" ht="15.75" customHeight="1" x14ac:dyDescent="0.25">
      <c r="B35" s="4"/>
    </row>
    <row r="36" spans="2:2" ht="15.75" customHeight="1" x14ac:dyDescent="0.25">
      <c r="B36" s="4"/>
    </row>
    <row r="37" spans="2:2" ht="15.75" customHeight="1" x14ac:dyDescent="0.25">
      <c r="B37" s="4"/>
    </row>
    <row r="38" spans="2:2" ht="15.75" customHeight="1" x14ac:dyDescent="0.25">
      <c r="B38" s="4"/>
    </row>
    <row r="39" spans="2:2" ht="15.75" customHeight="1" x14ac:dyDescent="0.25">
      <c r="B39" s="4"/>
    </row>
    <row r="40" spans="2:2" ht="15.75" customHeight="1" x14ac:dyDescent="0.25">
      <c r="B40" s="4"/>
    </row>
    <row r="41" spans="2:2" ht="15.75" customHeight="1" x14ac:dyDescent="0.25">
      <c r="B41" s="4"/>
    </row>
    <row r="42" spans="2:2" ht="15.75" customHeight="1" x14ac:dyDescent="0.25">
      <c r="B42" s="4"/>
    </row>
    <row r="43" spans="2:2" ht="15.75" customHeight="1" x14ac:dyDescent="0.25">
      <c r="B43" s="4"/>
    </row>
    <row r="44" spans="2:2" ht="15.75" customHeight="1" x14ac:dyDescent="0.25">
      <c r="B44" s="4"/>
    </row>
    <row r="45" spans="2:2" ht="15.75" customHeight="1" x14ac:dyDescent="0.25">
      <c r="B45" s="4"/>
    </row>
    <row r="46" spans="2:2" ht="15.75" customHeight="1" x14ac:dyDescent="0.25">
      <c r="B46" s="4"/>
    </row>
    <row r="47" spans="2:2" ht="15.75" customHeight="1" x14ac:dyDescent="0.25">
      <c r="B47" s="4"/>
    </row>
    <row r="48" spans="2:2" ht="15.75" customHeight="1" x14ac:dyDescent="0.25">
      <c r="B48" s="4"/>
    </row>
    <row r="49" spans="2:2" ht="15.75" customHeight="1" x14ac:dyDescent="0.25">
      <c r="B49" s="4"/>
    </row>
    <row r="50" spans="2:2" ht="15.75" customHeight="1" x14ac:dyDescent="0.25">
      <c r="B50" s="4"/>
    </row>
    <row r="51" spans="2:2" ht="15.75" customHeight="1" x14ac:dyDescent="0.25">
      <c r="B51" s="4"/>
    </row>
    <row r="52" spans="2:2" ht="15.75" customHeight="1" x14ac:dyDescent="0.25">
      <c r="B52" s="4"/>
    </row>
    <row r="53" spans="2:2" ht="15.75" customHeight="1" x14ac:dyDescent="0.25">
      <c r="B53" s="4"/>
    </row>
    <row r="54" spans="2:2" ht="15.75" customHeight="1" x14ac:dyDescent="0.25">
      <c r="B54" s="4"/>
    </row>
    <row r="55" spans="2:2" ht="15.75" customHeight="1" x14ac:dyDescent="0.25">
      <c r="B55" s="4"/>
    </row>
    <row r="56" spans="2:2" ht="15.75" customHeight="1" x14ac:dyDescent="0.25">
      <c r="B56" s="4"/>
    </row>
    <row r="57" spans="2:2" ht="15.75" customHeight="1" x14ac:dyDescent="0.25">
      <c r="B57" s="4"/>
    </row>
    <row r="58" spans="2:2" ht="15.75" customHeight="1" x14ac:dyDescent="0.25">
      <c r="B58" s="4"/>
    </row>
    <row r="59" spans="2:2" ht="15.75" customHeight="1" x14ac:dyDescent="0.25">
      <c r="B59" s="4"/>
    </row>
    <row r="60" spans="2:2" ht="15.75" customHeight="1" x14ac:dyDescent="0.25">
      <c r="B60" s="4"/>
    </row>
    <row r="61" spans="2:2" ht="15.75" customHeight="1" x14ac:dyDescent="0.25">
      <c r="B61" s="4"/>
    </row>
    <row r="62" spans="2:2" ht="15.75" customHeight="1" x14ac:dyDescent="0.25">
      <c r="B62" s="4"/>
    </row>
    <row r="63" spans="2:2" ht="15.75" customHeight="1" x14ac:dyDescent="0.25">
      <c r="B63" s="4"/>
    </row>
    <row r="64" spans="2:2" ht="15.75" customHeight="1" x14ac:dyDescent="0.25">
      <c r="B64" s="4"/>
    </row>
    <row r="65" spans="2:2" ht="15.75" customHeight="1" x14ac:dyDescent="0.25">
      <c r="B65" s="4"/>
    </row>
    <row r="66" spans="2:2" ht="15.75" customHeight="1" x14ac:dyDescent="0.25">
      <c r="B66" s="4"/>
    </row>
    <row r="67" spans="2:2" ht="15.75" customHeight="1" x14ac:dyDescent="0.25">
      <c r="B67" s="4"/>
    </row>
    <row r="68" spans="2:2" ht="15.75" customHeight="1" x14ac:dyDescent="0.25">
      <c r="B68" s="4"/>
    </row>
    <row r="69" spans="2:2" ht="15.75" customHeight="1" x14ac:dyDescent="0.25">
      <c r="B69" s="4"/>
    </row>
    <row r="70" spans="2:2" ht="15.75" customHeight="1" x14ac:dyDescent="0.25">
      <c r="B70" s="4"/>
    </row>
    <row r="71" spans="2:2" ht="15.75" customHeight="1" x14ac:dyDescent="0.25">
      <c r="B71" s="4"/>
    </row>
    <row r="72" spans="2:2" ht="15.75" customHeight="1" x14ac:dyDescent="0.25">
      <c r="B72" s="4"/>
    </row>
    <row r="73" spans="2:2" ht="15.75" customHeight="1" x14ac:dyDescent="0.25">
      <c r="B73" s="4"/>
    </row>
    <row r="74" spans="2:2" ht="15.75" customHeight="1" x14ac:dyDescent="0.25">
      <c r="B74" s="4"/>
    </row>
    <row r="75" spans="2:2" ht="15.75" customHeight="1" x14ac:dyDescent="0.25">
      <c r="B75" s="4"/>
    </row>
    <row r="76" spans="2:2" ht="15.75" customHeight="1" x14ac:dyDescent="0.25">
      <c r="B76" s="4"/>
    </row>
    <row r="77" spans="2:2" ht="15.75" customHeight="1" x14ac:dyDescent="0.25">
      <c r="B77" s="4"/>
    </row>
    <row r="78" spans="2:2" ht="15.75" customHeight="1" x14ac:dyDescent="0.25">
      <c r="B78" s="4"/>
    </row>
    <row r="79" spans="2:2" ht="15.75" customHeight="1" x14ac:dyDescent="0.25">
      <c r="B79" s="4"/>
    </row>
    <row r="80" spans="2:2" ht="15.75" customHeight="1" x14ac:dyDescent="0.25">
      <c r="B80" s="4"/>
    </row>
    <row r="81" spans="2:2" ht="15.75" customHeight="1" x14ac:dyDescent="0.25">
      <c r="B81" s="4"/>
    </row>
    <row r="82" spans="2:2" ht="15.75" customHeight="1" x14ac:dyDescent="0.25">
      <c r="B82" s="4"/>
    </row>
    <row r="83" spans="2:2" ht="15.75" customHeight="1" x14ac:dyDescent="0.25">
      <c r="B83" s="4"/>
    </row>
    <row r="84" spans="2:2" ht="15.75" customHeight="1" x14ac:dyDescent="0.25">
      <c r="B84" s="4"/>
    </row>
    <row r="85" spans="2:2" ht="15.75" customHeight="1" x14ac:dyDescent="0.25">
      <c r="B85" s="4"/>
    </row>
    <row r="86" spans="2:2" ht="15.75" customHeight="1" x14ac:dyDescent="0.25">
      <c r="B86" s="4"/>
    </row>
    <row r="87" spans="2:2" ht="15.75" customHeight="1" x14ac:dyDescent="0.25">
      <c r="B87" s="4"/>
    </row>
    <row r="88" spans="2:2" ht="15.75" customHeight="1" x14ac:dyDescent="0.25">
      <c r="B88" s="4"/>
    </row>
    <row r="89" spans="2:2" ht="15.75" customHeight="1" x14ac:dyDescent="0.25">
      <c r="B89" s="4"/>
    </row>
    <row r="90" spans="2:2" ht="15.75" customHeight="1" x14ac:dyDescent="0.25">
      <c r="B90" s="4"/>
    </row>
    <row r="91" spans="2:2" ht="15.75" customHeight="1" x14ac:dyDescent="0.25">
      <c r="B91" s="4"/>
    </row>
    <row r="92" spans="2:2" ht="15.75" customHeight="1" x14ac:dyDescent="0.25">
      <c r="B92" s="4"/>
    </row>
    <row r="93" spans="2:2" ht="15.75" customHeight="1" x14ac:dyDescent="0.25">
      <c r="B93" s="4"/>
    </row>
    <row r="94" spans="2:2" ht="15.75" customHeight="1" x14ac:dyDescent="0.25">
      <c r="B94" s="4"/>
    </row>
    <row r="95" spans="2:2" ht="15.75" customHeight="1" x14ac:dyDescent="0.25">
      <c r="B95" s="4"/>
    </row>
    <row r="96" spans="2:2" ht="15.75" customHeight="1" x14ac:dyDescent="0.25">
      <c r="B96" s="4"/>
    </row>
    <row r="97" spans="2:2" ht="15.75" customHeight="1" x14ac:dyDescent="0.25">
      <c r="B97" s="4"/>
    </row>
    <row r="98" spans="2:2" ht="15.75" customHeight="1" x14ac:dyDescent="0.25">
      <c r="B98" s="4"/>
    </row>
    <row r="99" spans="2:2" ht="15.75" customHeight="1" x14ac:dyDescent="0.25">
      <c r="B99" s="4"/>
    </row>
    <row r="100" spans="2:2" ht="15.75" customHeight="1" x14ac:dyDescent="0.25">
      <c r="B100" s="4"/>
    </row>
    <row r="101" spans="2:2" ht="15.75" customHeight="1" x14ac:dyDescent="0.25">
      <c r="B101" s="4"/>
    </row>
    <row r="102" spans="2:2" ht="15.75" customHeight="1" x14ac:dyDescent="0.25">
      <c r="B102" s="4"/>
    </row>
    <row r="103" spans="2:2" ht="15.75" customHeight="1" x14ac:dyDescent="0.25">
      <c r="B103" s="4"/>
    </row>
    <row r="104" spans="2:2" ht="15.75" customHeight="1" x14ac:dyDescent="0.25">
      <c r="B104" s="4"/>
    </row>
    <row r="105" spans="2:2" ht="15.75" customHeight="1" x14ac:dyDescent="0.25">
      <c r="B105" s="4"/>
    </row>
    <row r="106" spans="2:2" ht="15.75" customHeight="1" x14ac:dyDescent="0.25">
      <c r="B106" s="4"/>
    </row>
    <row r="107" spans="2:2" ht="15.75" customHeight="1" x14ac:dyDescent="0.25">
      <c r="B107" s="4"/>
    </row>
    <row r="108" spans="2:2" ht="15.75" customHeight="1" x14ac:dyDescent="0.25">
      <c r="B108" s="4"/>
    </row>
    <row r="109" spans="2:2" ht="15.75" customHeight="1" x14ac:dyDescent="0.25">
      <c r="B109" s="4"/>
    </row>
    <row r="110" spans="2:2" ht="15.75" customHeight="1" x14ac:dyDescent="0.25">
      <c r="B110" s="4"/>
    </row>
    <row r="111" spans="2:2" ht="15.75" customHeight="1" x14ac:dyDescent="0.25">
      <c r="B111" s="4"/>
    </row>
    <row r="112" spans="2:2" ht="15.75" customHeight="1" x14ac:dyDescent="0.25">
      <c r="B112" s="4"/>
    </row>
    <row r="113" spans="2:2" ht="15.75" customHeight="1" x14ac:dyDescent="0.25">
      <c r="B113" s="4"/>
    </row>
    <row r="114" spans="2:2" ht="15.75" customHeight="1" x14ac:dyDescent="0.25">
      <c r="B114" s="4"/>
    </row>
    <row r="115" spans="2:2" ht="15.75" customHeight="1" x14ac:dyDescent="0.25">
      <c r="B115" s="4"/>
    </row>
    <row r="116" spans="2:2" ht="15.75" customHeight="1" x14ac:dyDescent="0.25">
      <c r="B116" s="4"/>
    </row>
    <row r="117" spans="2:2" ht="15.75" customHeight="1" x14ac:dyDescent="0.25">
      <c r="B117" s="4"/>
    </row>
    <row r="118" spans="2:2" ht="15.75" customHeight="1" x14ac:dyDescent="0.25">
      <c r="B118" s="4"/>
    </row>
    <row r="119" spans="2:2" ht="15.75" customHeight="1" x14ac:dyDescent="0.25">
      <c r="B119" s="4"/>
    </row>
    <row r="120" spans="2:2" ht="15.75" customHeight="1" x14ac:dyDescent="0.25">
      <c r="B120" s="4"/>
    </row>
    <row r="121" spans="2:2" ht="15.75" customHeight="1" x14ac:dyDescent="0.25">
      <c r="B121" s="4"/>
    </row>
    <row r="122" spans="2:2" ht="15.75" customHeight="1" x14ac:dyDescent="0.25">
      <c r="B122" s="4"/>
    </row>
    <row r="123" spans="2:2" ht="15.75" customHeight="1" x14ac:dyDescent="0.25">
      <c r="B123" s="4"/>
    </row>
    <row r="124" spans="2:2" ht="15.75" customHeight="1" x14ac:dyDescent="0.25">
      <c r="B124" s="4"/>
    </row>
    <row r="125" spans="2:2" ht="15.75" customHeight="1" x14ac:dyDescent="0.25">
      <c r="B125" s="4"/>
    </row>
    <row r="126" spans="2:2" ht="15.75" customHeight="1" x14ac:dyDescent="0.25">
      <c r="B126" s="4"/>
    </row>
    <row r="127" spans="2:2" ht="15.75" customHeight="1" x14ac:dyDescent="0.25">
      <c r="B127" s="4"/>
    </row>
    <row r="128" spans="2:2" ht="15.75" customHeight="1" x14ac:dyDescent="0.25">
      <c r="B128" s="4"/>
    </row>
    <row r="129" spans="2:2" ht="15.75" customHeight="1" x14ac:dyDescent="0.25">
      <c r="B129" s="4"/>
    </row>
    <row r="130" spans="2:2" ht="15.75" customHeight="1" x14ac:dyDescent="0.25">
      <c r="B130" s="4"/>
    </row>
    <row r="131" spans="2:2" ht="15.75" customHeight="1" x14ac:dyDescent="0.25">
      <c r="B131" s="4"/>
    </row>
    <row r="132" spans="2:2" ht="15.75" customHeight="1" x14ac:dyDescent="0.25">
      <c r="B132" s="4"/>
    </row>
    <row r="133" spans="2:2" ht="15.75" customHeight="1" x14ac:dyDescent="0.25">
      <c r="B133" s="4"/>
    </row>
    <row r="134" spans="2:2" ht="15.75" customHeight="1" x14ac:dyDescent="0.25">
      <c r="B134" s="4"/>
    </row>
    <row r="135" spans="2:2" ht="15.75" customHeight="1" x14ac:dyDescent="0.25">
      <c r="B135" s="4"/>
    </row>
    <row r="136" spans="2:2" ht="15.75" customHeight="1" x14ac:dyDescent="0.25">
      <c r="B136" s="4"/>
    </row>
    <row r="137" spans="2:2" ht="15.75" customHeight="1" x14ac:dyDescent="0.25">
      <c r="B137" s="4"/>
    </row>
    <row r="138" spans="2:2" ht="15.75" customHeight="1" x14ac:dyDescent="0.25">
      <c r="B138" s="4"/>
    </row>
    <row r="139" spans="2:2" ht="15.75" customHeight="1" x14ac:dyDescent="0.25">
      <c r="B139" s="4"/>
    </row>
    <row r="140" spans="2:2" ht="15.75" customHeight="1" x14ac:dyDescent="0.25">
      <c r="B140" s="4"/>
    </row>
    <row r="141" spans="2:2" ht="15.75" customHeight="1" x14ac:dyDescent="0.25">
      <c r="B141" s="4"/>
    </row>
    <row r="142" spans="2:2" ht="15.75" customHeight="1" x14ac:dyDescent="0.25">
      <c r="B142" s="4"/>
    </row>
    <row r="143" spans="2:2" ht="15.75" customHeight="1" x14ac:dyDescent="0.25">
      <c r="B143" s="4"/>
    </row>
    <row r="144" spans="2:2" ht="15.75" customHeight="1" x14ac:dyDescent="0.25">
      <c r="B144" s="4"/>
    </row>
    <row r="145" spans="2:2" ht="15.75" customHeight="1" x14ac:dyDescent="0.25">
      <c r="B145" s="4"/>
    </row>
    <row r="146" spans="2:2" ht="15.75" customHeight="1" x14ac:dyDescent="0.25">
      <c r="B146" s="4"/>
    </row>
    <row r="147" spans="2:2" ht="15.75" customHeight="1" x14ac:dyDescent="0.25">
      <c r="B147" s="4"/>
    </row>
    <row r="148" spans="2:2" ht="15.75" customHeight="1" x14ac:dyDescent="0.25">
      <c r="B148" s="4"/>
    </row>
    <row r="149" spans="2:2" ht="15.75" customHeight="1" x14ac:dyDescent="0.25">
      <c r="B149" s="4"/>
    </row>
    <row r="150" spans="2:2" ht="15.75" customHeight="1" x14ac:dyDescent="0.25">
      <c r="B150" s="4"/>
    </row>
    <row r="151" spans="2:2" ht="15.75" customHeight="1" x14ac:dyDescent="0.25">
      <c r="B151" s="4"/>
    </row>
    <row r="152" spans="2:2" ht="15.75" customHeight="1" x14ac:dyDescent="0.25">
      <c r="B152" s="4"/>
    </row>
    <row r="153" spans="2:2" ht="15.75" customHeight="1" x14ac:dyDescent="0.25">
      <c r="B153" s="4"/>
    </row>
    <row r="154" spans="2:2" ht="15.75" customHeight="1" x14ac:dyDescent="0.25">
      <c r="B154" s="4"/>
    </row>
    <row r="155" spans="2:2" ht="15.75" customHeight="1" x14ac:dyDescent="0.25">
      <c r="B155" s="4"/>
    </row>
    <row r="156" spans="2:2" ht="15.75" customHeight="1" x14ac:dyDescent="0.25">
      <c r="B156" s="4"/>
    </row>
    <row r="157" spans="2:2" ht="15.75" customHeight="1" x14ac:dyDescent="0.25">
      <c r="B157" s="4"/>
    </row>
    <row r="158" spans="2:2" ht="15.75" customHeight="1" x14ac:dyDescent="0.25">
      <c r="B158" s="4"/>
    </row>
    <row r="159" spans="2:2" ht="15.75" customHeight="1" x14ac:dyDescent="0.25">
      <c r="B159" s="4"/>
    </row>
    <row r="160" spans="2:2" ht="15.75" customHeight="1" x14ac:dyDescent="0.25">
      <c r="B160" s="4"/>
    </row>
    <row r="161" spans="2:2" ht="15.75" customHeight="1" x14ac:dyDescent="0.25">
      <c r="B161" s="4"/>
    </row>
    <row r="162" spans="2:2" ht="15.75" customHeight="1" x14ac:dyDescent="0.25">
      <c r="B162" s="4"/>
    </row>
    <row r="163" spans="2:2" ht="15.75" customHeight="1" x14ac:dyDescent="0.25">
      <c r="B163" s="4"/>
    </row>
    <row r="164" spans="2:2" ht="15.75" customHeight="1" x14ac:dyDescent="0.25">
      <c r="B164" s="4"/>
    </row>
    <row r="165" spans="2:2" ht="15.75" customHeight="1" x14ac:dyDescent="0.25">
      <c r="B165" s="4"/>
    </row>
    <row r="166" spans="2:2" ht="15.75" customHeight="1" x14ac:dyDescent="0.25">
      <c r="B166" s="4"/>
    </row>
    <row r="167" spans="2:2" ht="15.75" customHeight="1" x14ac:dyDescent="0.25">
      <c r="B167" s="4"/>
    </row>
    <row r="168" spans="2:2" ht="15.75" customHeight="1" x14ac:dyDescent="0.25">
      <c r="B168" s="4"/>
    </row>
    <row r="169" spans="2:2" ht="15.75" customHeight="1" x14ac:dyDescent="0.25">
      <c r="B169" s="4"/>
    </row>
    <row r="170" spans="2:2" ht="15.75" customHeight="1" x14ac:dyDescent="0.25">
      <c r="B170" s="4"/>
    </row>
    <row r="171" spans="2:2" ht="15.75" customHeight="1" x14ac:dyDescent="0.25">
      <c r="B171" s="4"/>
    </row>
    <row r="172" spans="2:2" ht="15.75" customHeight="1" x14ac:dyDescent="0.25">
      <c r="B172" s="4"/>
    </row>
    <row r="173" spans="2:2" ht="15.75" customHeight="1" x14ac:dyDescent="0.25">
      <c r="B173" s="4"/>
    </row>
    <row r="174" spans="2:2" ht="15.75" customHeight="1" x14ac:dyDescent="0.25">
      <c r="B174" s="4"/>
    </row>
    <row r="175" spans="2:2" ht="15.75" customHeight="1" x14ac:dyDescent="0.25">
      <c r="B175" s="4"/>
    </row>
    <row r="176" spans="2:2" ht="15.75" customHeight="1" x14ac:dyDescent="0.25">
      <c r="B176" s="4"/>
    </row>
    <row r="177" spans="2:2" ht="15.75" customHeight="1" x14ac:dyDescent="0.25">
      <c r="B177" s="4"/>
    </row>
    <row r="178" spans="2:2" ht="15.75" customHeight="1" x14ac:dyDescent="0.25">
      <c r="B178" s="4"/>
    </row>
    <row r="179" spans="2:2" ht="15.75" customHeight="1" x14ac:dyDescent="0.25">
      <c r="B179" s="4"/>
    </row>
    <row r="180" spans="2:2" ht="15.75" customHeight="1" x14ac:dyDescent="0.25">
      <c r="B180" s="4"/>
    </row>
    <row r="181" spans="2:2" ht="15.75" customHeight="1" x14ac:dyDescent="0.25">
      <c r="B181" s="4"/>
    </row>
    <row r="182" spans="2:2" ht="15.75" customHeight="1" x14ac:dyDescent="0.25">
      <c r="B182" s="4"/>
    </row>
    <row r="183" spans="2:2" ht="15.75" customHeight="1" x14ac:dyDescent="0.25">
      <c r="B183" s="4"/>
    </row>
    <row r="184" spans="2:2" ht="15.75" customHeight="1" x14ac:dyDescent="0.25">
      <c r="B184" s="4"/>
    </row>
    <row r="185" spans="2:2" ht="15.75" customHeight="1" x14ac:dyDescent="0.25">
      <c r="B185" s="4"/>
    </row>
    <row r="186" spans="2:2" ht="15.75" customHeight="1" x14ac:dyDescent="0.25">
      <c r="B186" s="4"/>
    </row>
    <row r="187" spans="2:2" ht="15.75" customHeight="1" x14ac:dyDescent="0.25">
      <c r="B187" s="4"/>
    </row>
    <row r="188" spans="2:2" ht="15.75" customHeight="1" x14ac:dyDescent="0.25">
      <c r="B188" s="4"/>
    </row>
    <row r="189" spans="2:2" ht="15.75" customHeight="1" x14ac:dyDescent="0.25">
      <c r="B189" s="4"/>
    </row>
    <row r="190" spans="2:2" ht="15.75" customHeight="1" x14ac:dyDescent="0.25">
      <c r="B190" s="4"/>
    </row>
    <row r="191" spans="2:2" ht="15.75" customHeight="1" x14ac:dyDescent="0.25">
      <c r="B191" s="4"/>
    </row>
    <row r="192" spans="2:2" ht="15.75" customHeight="1" x14ac:dyDescent="0.25">
      <c r="B192" s="4"/>
    </row>
    <row r="193" spans="2:2" ht="15.75" customHeight="1" x14ac:dyDescent="0.25">
      <c r="B193" s="4"/>
    </row>
    <row r="194" spans="2:2" ht="15.75" customHeight="1" x14ac:dyDescent="0.25">
      <c r="B194" s="4"/>
    </row>
    <row r="195" spans="2:2" ht="15.75" customHeight="1" x14ac:dyDescent="0.25">
      <c r="B195" s="4"/>
    </row>
    <row r="196" spans="2:2" ht="15.75" customHeight="1" x14ac:dyDescent="0.25">
      <c r="B196" s="4"/>
    </row>
    <row r="197" spans="2:2" ht="15.75" customHeight="1" x14ac:dyDescent="0.25">
      <c r="B197" s="4"/>
    </row>
    <row r="198" spans="2:2" ht="15.75" customHeight="1" x14ac:dyDescent="0.25">
      <c r="B198" s="4"/>
    </row>
    <row r="199" spans="2:2" ht="15.75" customHeight="1" x14ac:dyDescent="0.25">
      <c r="B199" s="4"/>
    </row>
    <row r="200" spans="2:2" ht="15.75" customHeight="1" x14ac:dyDescent="0.25">
      <c r="B200" s="4"/>
    </row>
    <row r="201" spans="2:2" ht="15.75" customHeight="1" x14ac:dyDescent="0.25">
      <c r="B201" s="4"/>
    </row>
    <row r="202" spans="2:2" ht="15.75" customHeight="1" x14ac:dyDescent="0.25">
      <c r="B202" s="4"/>
    </row>
    <row r="203" spans="2:2" ht="15.75" customHeight="1" x14ac:dyDescent="0.25">
      <c r="B203" s="4"/>
    </row>
    <row r="204" spans="2:2" ht="15.75" customHeight="1" x14ac:dyDescent="0.25">
      <c r="B204" s="4"/>
    </row>
    <row r="205" spans="2:2" ht="15.75" customHeight="1" x14ac:dyDescent="0.25">
      <c r="B205" s="4"/>
    </row>
    <row r="206" spans="2:2" ht="15.75" customHeight="1" x14ac:dyDescent="0.25">
      <c r="B206" s="4"/>
    </row>
    <row r="207" spans="2:2" ht="15.75" customHeight="1" x14ac:dyDescent="0.25">
      <c r="B207" s="4"/>
    </row>
    <row r="208" spans="2:2" ht="15.75" customHeight="1" x14ac:dyDescent="0.25">
      <c r="B208" s="4"/>
    </row>
    <row r="209" spans="2:2" ht="15.75" customHeight="1" x14ac:dyDescent="0.25">
      <c r="B209" s="4"/>
    </row>
    <row r="210" spans="2:2" ht="15.75" customHeight="1" x14ac:dyDescent="0.25">
      <c r="B210" s="4"/>
    </row>
    <row r="211" spans="2:2" ht="15.75" customHeight="1" x14ac:dyDescent="0.25">
      <c r="B211" s="4"/>
    </row>
    <row r="212" spans="2:2" ht="15.75" customHeight="1" x14ac:dyDescent="0.25">
      <c r="B212" s="4"/>
    </row>
    <row r="213" spans="2:2" ht="15.75" customHeight="1" x14ac:dyDescent="0.25">
      <c r="B213" s="4"/>
    </row>
    <row r="214" spans="2:2" ht="15.75" customHeight="1" x14ac:dyDescent="0.25">
      <c r="B214" s="4"/>
    </row>
    <row r="215" spans="2:2" ht="15.75" customHeight="1" x14ac:dyDescent="0.25">
      <c r="B215" s="4"/>
    </row>
    <row r="216" spans="2:2" ht="15.75" customHeight="1" x14ac:dyDescent="0.25">
      <c r="B216" s="4"/>
    </row>
    <row r="217" spans="2:2" ht="15.75" customHeight="1" x14ac:dyDescent="0.25">
      <c r="B217" s="4"/>
    </row>
    <row r="218" spans="2:2" ht="15.75" customHeight="1" x14ac:dyDescent="0.25">
      <c r="B218" s="4"/>
    </row>
    <row r="219" spans="2:2" ht="15.75" customHeight="1" x14ac:dyDescent="0.25">
      <c r="B219" s="4"/>
    </row>
    <row r="220" spans="2:2" ht="15.75" customHeight="1" x14ac:dyDescent="0.25">
      <c r="B220" s="4"/>
    </row>
    <row r="221" spans="2:2" ht="15.75" customHeight="1" x14ac:dyDescent="0.25">
      <c r="B221" s="4"/>
    </row>
    <row r="222" spans="2:2" ht="15.75" customHeight="1" x14ac:dyDescent="0.25">
      <c r="B222" s="4"/>
    </row>
    <row r="223" spans="2:2" ht="15.75" customHeight="1" x14ac:dyDescent="0.25">
      <c r="B223" s="4"/>
    </row>
    <row r="224" spans="2:2" ht="15.75" customHeight="1" x14ac:dyDescent="0.25">
      <c r="B224" s="4"/>
    </row>
    <row r="225" spans="2:2" ht="15.75" customHeight="1" x14ac:dyDescent="0.25">
      <c r="B225" s="4"/>
    </row>
    <row r="226" spans="2:2" ht="15.75" customHeight="1" x14ac:dyDescent="0.25">
      <c r="B226" s="4"/>
    </row>
    <row r="227" spans="2:2" ht="15.75" customHeight="1" x14ac:dyDescent="0.25">
      <c r="B227" s="4"/>
    </row>
    <row r="228" spans="2:2" ht="15.75" customHeight="1" x14ac:dyDescent="0.25">
      <c r="B228" s="4"/>
    </row>
    <row r="229" spans="2:2" ht="15.75" customHeight="1" x14ac:dyDescent="0.25">
      <c r="B229" s="4"/>
    </row>
    <row r="230" spans="2:2" ht="15.75" customHeight="1" x14ac:dyDescent="0.25">
      <c r="B230" s="4"/>
    </row>
    <row r="231" spans="2:2" ht="15.75" customHeight="1" x14ac:dyDescent="0.25">
      <c r="B231" s="4"/>
    </row>
    <row r="232" spans="2:2" ht="15.75" customHeight="1" x14ac:dyDescent="0.25">
      <c r="B232" s="4"/>
    </row>
    <row r="233" spans="2:2" ht="15.75" customHeight="1" x14ac:dyDescent="0.25">
      <c r="B233" s="4"/>
    </row>
    <row r="234" spans="2:2" ht="15.75" customHeight="1" x14ac:dyDescent="0.25">
      <c r="B234" s="4"/>
    </row>
    <row r="235" spans="2:2" ht="15.75" customHeight="1" x14ac:dyDescent="0.25">
      <c r="B235" s="4"/>
    </row>
    <row r="236" spans="2:2" ht="15.75" customHeight="1" x14ac:dyDescent="0.25">
      <c r="B236" s="4"/>
    </row>
    <row r="237" spans="2:2" ht="15.75" customHeight="1" x14ac:dyDescent="0.25">
      <c r="B237" s="4"/>
    </row>
    <row r="238" spans="2:2" ht="15.75" customHeight="1" x14ac:dyDescent="0.25">
      <c r="B238" s="4"/>
    </row>
    <row r="239" spans="2:2" ht="15.75" customHeight="1" x14ac:dyDescent="0.25">
      <c r="B239" s="4"/>
    </row>
    <row r="240" spans="2:2" ht="15.75" customHeight="1" x14ac:dyDescent="0.25">
      <c r="B240" s="4"/>
    </row>
    <row r="241" spans="2:2" ht="15.75" customHeight="1" x14ac:dyDescent="0.25">
      <c r="B241" s="4"/>
    </row>
    <row r="242" spans="2:2" ht="15.75" customHeight="1" x14ac:dyDescent="0.25">
      <c r="B242" s="4"/>
    </row>
    <row r="243" spans="2:2" ht="15.75" customHeight="1" x14ac:dyDescent="0.25">
      <c r="B243" s="4"/>
    </row>
    <row r="244" spans="2:2" ht="15.75" customHeight="1" x14ac:dyDescent="0.25">
      <c r="B244" s="4"/>
    </row>
    <row r="245" spans="2:2" ht="15.75" customHeight="1" x14ac:dyDescent="0.25">
      <c r="B245" s="4"/>
    </row>
    <row r="246" spans="2:2" ht="15.75" customHeight="1" x14ac:dyDescent="0.25">
      <c r="B246" s="4"/>
    </row>
    <row r="247" spans="2:2" ht="15.75" customHeight="1" x14ac:dyDescent="0.25">
      <c r="B247" s="4"/>
    </row>
    <row r="248" spans="2:2" ht="15.75" customHeight="1" x14ac:dyDescent="0.25">
      <c r="B248" s="4"/>
    </row>
    <row r="249" spans="2:2" ht="15.75" customHeight="1" x14ac:dyDescent="0.25">
      <c r="B249" s="4"/>
    </row>
    <row r="250" spans="2:2" ht="15.75" customHeight="1" x14ac:dyDescent="0.25">
      <c r="B250" s="4"/>
    </row>
    <row r="251" spans="2:2" ht="15.75" customHeight="1" x14ac:dyDescent="0.25">
      <c r="B251" s="4"/>
    </row>
    <row r="252" spans="2:2" ht="15.75" customHeight="1" x14ac:dyDescent="0.25">
      <c r="B252" s="4"/>
    </row>
    <row r="253" spans="2:2" ht="15.75" customHeight="1" x14ac:dyDescent="0.25">
      <c r="B253" s="4"/>
    </row>
    <row r="254" spans="2:2" ht="15.75" customHeight="1" x14ac:dyDescent="0.25">
      <c r="B254" s="4"/>
    </row>
    <row r="255" spans="2:2" ht="15.75" customHeight="1" x14ac:dyDescent="0.25">
      <c r="B255" s="4"/>
    </row>
    <row r="256" spans="2:2" ht="15.75" customHeight="1" x14ac:dyDescent="0.25">
      <c r="B256" s="4"/>
    </row>
    <row r="257" spans="2:2" ht="15.75" customHeight="1" x14ac:dyDescent="0.25">
      <c r="B257" s="4"/>
    </row>
    <row r="258" spans="2:2" ht="15.75" customHeight="1" x14ac:dyDescent="0.25">
      <c r="B258" s="4"/>
    </row>
    <row r="259" spans="2:2" ht="15.75" customHeight="1" x14ac:dyDescent="0.25">
      <c r="B259" s="4"/>
    </row>
    <row r="260" spans="2:2" ht="15.75" customHeight="1" x14ac:dyDescent="0.25">
      <c r="B260" s="4"/>
    </row>
    <row r="261" spans="2:2" ht="15.75" customHeight="1" x14ac:dyDescent="0.25">
      <c r="B261" s="4"/>
    </row>
    <row r="262" spans="2:2" ht="15.75" customHeight="1" x14ac:dyDescent="0.25">
      <c r="B262" s="4"/>
    </row>
    <row r="263" spans="2:2" ht="15.75" customHeight="1" x14ac:dyDescent="0.25">
      <c r="B263" s="4"/>
    </row>
    <row r="264" spans="2:2" ht="15.75" customHeight="1" x14ac:dyDescent="0.25">
      <c r="B264" s="4"/>
    </row>
    <row r="265" spans="2:2" ht="15.75" customHeight="1" x14ac:dyDescent="0.25">
      <c r="B265" s="4"/>
    </row>
    <row r="266" spans="2:2" ht="15.75" customHeight="1" x14ac:dyDescent="0.25">
      <c r="B266" s="4"/>
    </row>
    <row r="267" spans="2:2" ht="15.75" customHeight="1" x14ac:dyDescent="0.25">
      <c r="B267" s="4"/>
    </row>
    <row r="268" spans="2:2" ht="15.75" customHeight="1" x14ac:dyDescent="0.25">
      <c r="B268" s="4"/>
    </row>
    <row r="269" spans="2:2" ht="15.75" customHeight="1" x14ac:dyDescent="0.25">
      <c r="B269" s="4"/>
    </row>
    <row r="270" spans="2:2" ht="15.75" customHeight="1" x14ac:dyDescent="0.25">
      <c r="B270" s="4"/>
    </row>
    <row r="271" spans="2:2" ht="15.75" customHeight="1" x14ac:dyDescent="0.25">
      <c r="B271" s="4"/>
    </row>
    <row r="272" spans="2:2" ht="15.75" customHeight="1" x14ac:dyDescent="0.25">
      <c r="B272" s="4"/>
    </row>
    <row r="273" spans="2:2" ht="15.75" customHeight="1" x14ac:dyDescent="0.25">
      <c r="B273" s="4"/>
    </row>
    <row r="274" spans="2:2" ht="15.75" customHeight="1" x14ac:dyDescent="0.25">
      <c r="B274" s="4"/>
    </row>
    <row r="275" spans="2:2" ht="15.75" customHeight="1" x14ac:dyDescent="0.25">
      <c r="B275" s="4"/>
    </row>
    <row r="276" spans="2:2" ht="15.75" customHeight="1" x14ac:dyDescent="0.25">
      <c r="B276" s="4"/>
    </row>
    <row r="277" spans="2:2" ht="15.75" customHeight="1" x14ac:dyDescent="0.25">
      <c r="B277" s="4"/>
    </row>
    <row r="278" spans="2:2" ht="15.75" customHeight="1" x14ac:dyDescent="0.25">
      <c r="B278" s="4"/>
    </row>
    <row r="279" spans="2:2" ht="15.75" customHeight="1" x14ac:dyDescent="0.25">
      <c r="B279" s="4"/>
    </row>
    <row r="280" spans="2:2" ht="15.75" customHeight="1" x14ac:dyDescent="0.25">
      <c r="B280" s="4"/>
    </row>
    <row r="281" spans="2:2" ht="15.75" customHeight="1" x14ac:dyDescent="0.25">
      <c r="B281" s="4"/>
    </row>
    <row r="282" spans="2:2" ht="15.75" customHeight="1" x14ac:dyDescent="0.25">
      <c r="B282" s="4"/>
    </row>
    <row r="283" spans="2:2" ht="15.75" customHeight="1" x14ac:dyDescent="0.25">
      <c r="B283" s="4"/>
    </row>
    <row r="284" spans="2:2" ht="15.75" customHeight="1" x14ac:dyDescent="0.25">
      <c r="B284" s="4"/>
    </row>
    <row r="285" spans="2:2" ht="15.75" customHeight="1" x14ac:dyDescent="0.25">
      <c r="B285" s="4"/>
    </row>
    <row r="286" spans="2:2" ht="15.75" customHeight="1" x14ac:dyDescent="0.25">
      <c r="B286" s="4"/>
    </row>
    <row r="287" spans="2:2" ht="15.75" customHeight="1" x14ac:dyDescent="0.25">
      <c r="B287" s="4"/>
    </row>
    <row r="288" spans="2:2" ht="15.75" customHeight="1" x14ac:dyDescent="0.25">
      <c r="B288" s="4"/>
    </row>
    <row r="289" spans="2:2" ht="15.75" customHeight="1" x14ac:dyDescent="0.25">
      <c r="B289" s="4"/>
    </row>
    <row r="290" spans="2:2" ht="15.75" customHeight="1" x14ac:dyDescent="0.25">
      <c r="B290" s="4"/>
    </row>
    <row r="291" spans="2:2" ht="15.75" customHeight="1" x14ac:dyDescent="0.25">
      <c r="B291" s="4"/>
    </row>
    <row r="292" spans="2:2" ht="15.75" customHeight="1" x14ac:dyDescent="0.25">
      <c r="B292" s="4"/>
    </row>
    <row r="293" spans="2:2" ht="15.75" customHeight="1" x14ac:dyDescent="0.25">
      <c r="B293" s="4"/>
    </row>
    <row r="294" spans="2:2" ht="15.75" customHeight="1" x14ac:dyDescent="0.25">
      <c r="B294" s="4"/>
    </row>
    <row r="295" spans="2:2" ht="15.75" customHeight="1" x14ac:dyDescent="0.25">
      <c r="B295" s="4"/>
    </row>
    <row r="296" spans="2:2" ht="15.75" customHeight="1" x14ac:dyDescent="0.25">
      <c r="B296" s="4"/>
    </row>
    <row r="297" spans="2:2" ht="15.75" customHeight="1" x14ac:dyDescent="0.25">
      <c r="B297" s="4"/>
    </row>
    <row r="298" spans="2:2" ht="15.75" customHeight="1" x14ac:dyDescent="0.25">
      <c r="B298" s="4"/>
    </row>
    <row r="299" spans="2:2" ht="15.75" customHeight="1" x14ac:dyDescent="0.25">
      <c r="B299" s="4"/>
    </row>
    <row r="300" spans="2:2" ht="15.75" customHeight="1" x14ac:dyDescent="0.25">
      <c r="B300" s="4"/>
    </row>
    <row r="301" spans="2:2" ht="15.75" customHeight="1" x14ac:dyDescent="0.25">
      <c r="B301" s="4"/>
    </row>
    <row r="302" spans="2:2" ht="15.75" customHeight="1" x14ac:dyDescent="0.25">
      <c r="B302" s="4"/>
    </row>
    <row r="303" spans="2:2" ht="15.75" customHeight="1" x14ac:dyDescent="0.25">
      <c r="B303" s="4"/>
    </row>
    <row r="304" spans="2:2" ht="15.75" customHeight="1" x14ac:dyDescent="0.25">
      <c r="B304" s="4"/>
    </row>
    <row r="305" spans="2:2" ht="15.75" customHeight="1" x14ac:dyDescent="0.25">
      <c r="B305" s="4"/>
    </row>
    <row r="306" spans="2:2" ht="15.75" customHeight="1" x14ac:dyDescent="0.25">
      <c r="B306" s="4"/>
    </row>
    <row r="307" spans="2:2" ht="15.75" customHeight="1" x14ac:dyDescent="0.25">
      <c r="B307" s="4"/>
    </row>
    <row r="308" spans="2:2" ht="15.75" customHeight="1" x14ac:dyDescent="0.25">
      <c r="B308" s="4"/>
    </row>
    <row r="309" spans="2:2" ht="15.75" customHeight="1" x14ac:dyDescent="0.25">
      <c r="B309" s="4"/>
    </row>
    <row r="310" spans="2:2" ht="15.75" customHeight="1" x14ac:dyDescent="0.25">
      <c r="B310" s="4"/>
    </row>
    <row r="311" spans="2:2" ht="15.75" customHeight="1" x14ac:dyDescent="0.25">
      <c r="B311" s="4"/>
    </row>
    <row r="312" spans="2:2" ht="15.75" customHeight="1" x14ac:dyDescent="0.25">
      <c r="B312" s="4"/>
    </row>
    <row r="313" spans="2:2" ht="15.75" customHeight="1" x14ac:dyDescent="0.25">
      <c r="B313" s="4"/>
    </row>
    <row r="314" spans="2:2" ht="15.75" customHeight="1" x14ac:dyDescent="0.25">
      <c r="B314" s="4"/>
    </row>
    <row r="315" spans="2:2" ht="15.75" customHeight="1" x14ac:dyDescent="0.25">
      <c r="B315" s="4"/>
    </row>
    <row r="316" spans="2:2" ht="15.75" customHeight="1" x14ac:dyDescent="0.25">
      <c r="B316" s="4"/>
    </row>
    <row r="317" spans="2:2" ht="15.75" customHeight="1" x14ac:dyDescent="0.25">
      <c r="B317" s="4"/>
    </row>
    <row r="318" spans="2:2" ht="15.75" customHeight="1" x14ac:dyDescent="0.25">
      <c r="B318" s="4"/>
    </row>
    <row r="319" spans="2:2" ht="15.75" customHeight="1" x14ac:dyDescent="0.25">
      <c r="B319" s="4"/>
    </row>
    <row r="320" spans="2:2" ht="15.75" customHeight="1" x14ac:dyDescent="0.25">
      <c r="B320" s="4"/>
    </row>
    <row r="321" spans="2:2" ht="15.75" customHeight="1" x14ac:dyDescent="0.25">
      <c r="B321" s="4"/>
    </row>
    <row r="322" spans="2:2" ht="15.75" customHeight="1" x14ac:dyDescent="0.25">
      <c r="B322" s="4"/>
    </row>
    <row r="323" spans="2:2" ht="15.75" customHeight="1" x14ac:dyDescent="0.25">
      <c r="B323" s="4"/>
    </row>
    <row r="324" spans="2:2" ht="15.75" customHeight="1" x14ac:dyDescent="0.25">
      <c r="B324" s="4"/>
    </row>
    <row r="325" spans="2:2" ht="15.75" customHeight="1" x14ac:dyDescent="0.25">
      <c r="B325" s="4"/>
    </row>
    <row r="326" spans="2:2" ht="15.75" customHeight="1" x14ac:dyDescent="0.25">
      <c r="B326" s="4"/>
    </row>
    <row r="327" spans="2:2" ht="15.75" customHeight="1" x14ac:dyDescent="0.25">
      <c r="B327" s="4"/>
    </row>
    <row r="328" spans="2:2" ht="15.75" customHeight="1" x14ac:dyDescent="0.25">
      <c r="B328" s="4"/>
    </row>
    <row r="329" spans="2:2" ht="15.75" customHeight="1" x14ac:dyDescent="0.25">
      <c r="B329" s="4"/>
    </row>
    <row r="330" spans="2:2" ht="15.75" customHeight="1" x14ac:dyDescent="0.25">
      <c r="B330" s="4"/>
    </row>
    <row r="331" spans="2:2" ht="15.75" customHeight="1" x14ac:dyDescent="0.25">
      <c r="B331" s="4"/>
    </row>
    <row r="332" spans="2:2" ht="15.75" customHeight="1" x14ac:dyDescent="0.25">
      <c r="B332" s="4"/>
    </row>
    <row r="333" spans="2:2" ht="15.75" customHeight="1" x14ac:dyDescent="0.25">
      <c r="B333" s="4"/>
    </row>
    <row r="334" spans="2:2" ht="15.75" customHeight="1" x14ac:dyDescent="0.25">
      <c r="B334" s="4"/>
    </row>
    <row r="335" spans="2:2" ht="15.75" customHeight="1" x14ac:dyDescent="0.25">
      <c r="B335" s="4"/>
    </row>
    <row r="336" spans="2:2" ht="15.75" customHeight="1" x14ac:dyDescent="0.25">
      <c r="B336" s="4"/>
    </row>
    <row r="337" spans="2:2" ht="15.75" customHeight="1" x14ac:dyDescent="0.25">
      <c r="B337" s="4"/>
    </row>
    <row r="338" spans="2:2" ht="15.75" customHeight="1" x14ac:dyDescent="0.25">
      <c r="B338" s="4"/>
    </row>
    <row r="339" spans="2:2" ht="15.75" customHeight="1" x14ac:dyDescent="0.25">
      <c r="B339" s="4"/>
    </row>
    <row r="340" spans="2:2" ht="15.75" customHeight="1" x14ac:dyDescent="0.25">
      <c r="B340" s="4"/>
    </row>
    <row r="341" spans="2:2" ht="15.75" customHeight="1" x14ac:dyDescent="0.25">
      <c r="B341" s="4"/>
    </row>
    <row r="342" spans="2:2" ht="15.75" customHeight="1" x14ac:dyDescent="0.25">
      <c r="B342" s="4"/>
    </row>
    <row r="343" spans="2:2" ht="15.75" customHeight="1" x14ac:dyDescent="0.25">
      <c r="B343" s="4"/>
    </row>
    <row r="344" spans="2:2" ht="15.75" customHeight="1" x14ac:dyDescent="0.25">
      <c r="B344" s="4"/>
    </row>
    <row r="345" spans="2:2" ht="15.75" customHeight="1" x14ac:dyDescent="0.25">
      <c r="B345" s="4"/>
    </row>
    <row r="346" spans="2:2" ht="15.75" customHeight="1" x14ac:dyDescent="0.25">
      <c r="B346" s="4"/>
    </row>
    <row r="347" spans="2:2" ht="15.75" customHeight="1" x14ac:dyDescent="0.25">
      <c r="B347" s="4"/>
    </row>
    <row r="348" spans="2:2" ht="15.75" customHeight="1" x14ac:dyDescent="0.25">
      <c r="B348" s="4"/>
    </row>
    <row r="349" spans="2:2" ht="15.75" customHeight="1" x14ac:dyDescent="0.25">
      <c r="B349" s="4"/>
    </row>
    <row r="350" spans="2:2" ht="15.75" customHeight="1" x14ac:dyDescent="0.25">
      <c r="B350" s="4"/>
    </row>
    <row r="351" spans="2:2" ht="15.75" customHeight="1" x14ac:dyDescent="0.25">
      <c r="B351" s="4"/>
    </row>
    <row r="352" spans="2:2" ht="15.75" customHeight="1" x14ac:dyDescent="0.25">
      <c r="B352" s="4"/>
    </row>
    <row r="353" spans="2:2" ht="15.75" customHeight="1" x14ac:dyDescent="0.25">
      <c r="B353" s="4"/>
    </row>
    <row r="354" spans="2:2" ht="15.75" customHeight="1" x14ac:dyDescent="0.25">
      <c r="B354" s="4"/>
    </row>
    <row r="355" spans="2:2" ht="15.75" customHeight="1" x14ac:dyDescent="0.25">
      <c r="B355" s="4"/>
    </row>
    <row r="356" spans="2:2" ht="15.75" customHeight="1" x14ac:dyDescent="0.25">
      <c r="B356" s="4"/>
    </row>
    <row r="357" spans="2:2" ht="15.75" customHeight="1" x14ac:dyDescent="0.25">
      <c r="B357" s="4"/>
    </row>
    <row r="358" spans="2:2" ht="15.75" customHeight="1" x14ac:dyDescent="0.25">
      <c r="B358" s="4"/>
    </row>
    <row r="359" spans="2:2" ht="15.75" customHeight="1" x14ac:dyDescent="0.25">
      <c r="B359" s="4"/>
    </row>
    <row r="360" spans="2:2" ht="15.75" customHeight="1" x14ac:dyDescent="0.25">
      <c r="B360" s="4"/>
    </row>
    <row r="361" spans="2:2" ht="15.75" customHeight="1" x14ac:dyDescent="0.25">
      <c r="B361" s="4"/>
    </row>
    <row r="362" spans="2:2" ht="15.75" customHeight="1" x14ac:dyDescent="0.25">
      <c r="B362" s="4"/>
    </row>
    <row r="363" spans="2:2" ht="15.75" customHeight="1" x14ac:dyDescent="0.25">
      <c r="B363" s="4"/>
    </row>
    <row r="364" spans="2:2" ht="15.75" customHeight="1" x14ac:dyDescent="0.25">
      <c r="B364" s="4"/>
    </row>
    <row r="365" spans="2:2" ht="15.75" customHeight="1" x14ac:dyDescent="0.25">
      <c r="B365" s="4"/>
    </row>
    <row r="366" spans="2:2" ht="15.75" customHeight="1" x14ac:dyDescent="0.25">
      <c r="B366" s="4"/>
    </row>
    <row r="367" spans="2:2" ht="15.75" customHeight="1" x14ac:dyDescent="0.25">
      <c r="B367" s="4"/>
    </row>
    <row r="368" spans="2:2" ht="15.75" customHeight="1" x14ac:dyDescent="0.25">
      <c r="B368" s="4"/>
    </row>
    <row r="369" spans="2:2" ht="15.75" customHeight="1" x14ac:dyDescent="0.25">
      <c r="B369" s="4"/>
    </row>
    <row r="370" spans="2:2" ht="15.75" customHeight="1" x14ac:dyDescent="0.25">
      <c r="B370" s="4"/>
    </row>
    <row r="371" spans="2:2" ht="15.75" customHeight="1" x14ac:dyDescent="0.25">
      <c r="B371" s="4"/>
    </row>
    <row r="372" spans="2:2" ht="15.75" customHeight="1" x14ac:dyDescent="0.25">
      <c r="B372" s="4"/>
    </row>
    <row r="373" spans="2:2" ht="15.75" customHeight="1" x14ac:dyDescent="0.25">
      <c r="B373" s="4"/>
    </row>
    <row r="374" spans="2:2" ht="15.75" customHeight="1" x14ac:dyDescent="0.25">
      <c r="B374" s="4"/>
    </row>
    <row r="375" spans="2:2" ht="15.75" customHeight="1" x14ac:dyDescent="0.25">
      <c r="B375" s="4"/>
    </row>
    <row r="376" spans="2:2" ht="15.75" customHeight="1" x14ac:dyDescent="0.25">
      <c r="B376" s="4"/>
    </row>
    <row r="377" spans="2:2" ht="15.75" customHeight="1" x14ac:dyDescent="0.25">
      <c r="B377" s="4"/>
    </row>
    <row r="378" spans="2:2" ht="15.75" customHeight="1" x14ac:dyDescent="0.25">
      <c r="B378" s="4"/>
    </row>
    <row r="379" spans="2:2" ht="15.75" customHeight="1" x14ac:dyDescent="0.25">
      <c r="B379" s="4"/>
    </row>
    <row r="380" spans="2:2" ht="15.75" customHeight="1" x14ac:dyDescent="0.25">
      <c r="B380" s="4"/>
    </row>
    <row r="381" spans="2:2" ht="15.75" customHeight="1" x14ac:dyDescent="0.25">
      <c r="B381" s="4"/>
    </row>
    <row r="382" spans="2:2" ht="15.75" customHeight="1" x14ac:dyDescent="0.25">
      <c r="B382" s="4"/>
    </row>
    <row r="383" spans="2:2" ht="15.75" customHeight="1" x14ac:dyDescent="0.25">
      <c r="B383" s="4"/>
    </row>
    <row r="384" spans="2:2" ht="15.75" customHeight="1" x14ac:dyDescent="0.25">
      <c r="B384" s="4"/>
    </row>
    <row r="385" spans="2:2" ht="15.75" customHeight="1" x14ac:dyDescent="0.25">
      <c r="B385" s="4"/>
    </row>
    <row r="386" spans="2:2" ht="15.75" customHeight="1" x14ac:dyDescent="0.25">
      <c r="B386" s="4"/>
    </row>
    <row r="387" spans="2:2" ht="15.75" customHeight="1" x14ac:dyDescent="0.25">
      <c r="B387" s="4"/>
    </row>
    <row r="388" spans="2:2" ht="15.75" customHeight="1" x14ac:dyDescent="0.25">
      <c r="B388" s="4"/>
    </row>
    <row r="389" spans="2:2" ht="15.75" customHeight="1" x14ac:dyDescent="0.25">
      <c r="B389" s="4"/>
    </row>
    <row r="390" spans="2:2" ht="15.75" customHeight="1" x14ac:dyDescent="0.25">
      <c r="B390" s="4"/>
    </row>
    <row r="391" spans="2:2" ht="15.75" customHeight="1" x14ac:dyDescent="0.25">
      <c r="B391" s="4"/>
    </row>
    <row r="392" spans="2:2" ht="15.75" customHeight="1" x14ac:dyDescent="0.25">
      <c r="B392" s="4"/>
    </row>
    <row r="393" spans="2:2" ht="15.75" customHeight="1" x14ac:dyDescent="0.25">
      <c r="B393" s="4"/>
    </row>
    <row r="394" spans="2:2" ht="15.75" customHeight="1" x14ac:dyDescent="0.25">
      <c r="B394" s="4"/>
    </row>
    <row r="395" spans="2:2" ht="15.75" customHeight="1" x14ac:dyDescent="0.25">
      <c r="B395" s="4"/>
    </row>
    <row r="396" spans="2:2" ht="15.75" customHeight="1" x14ac:dyDescent="0.25">
      <c r="B396" s="4"/>
    </row>
    <row r="397" spans="2:2" ht="15.75" customHeight="1" x14ac:dyDescent="0.25">
      <c r="B397" s="4"/>
    </row>
    <row r="398" spans="2:2" ht="15.75" customHeight="1" x14ac:dyDescent="0.25">
      <c r="B398" s="4"/>
    </row>
    <row r="399" spans="2:2" ht="15.75" customHeight="1" x14ac:dyDescent="0.25">
      <c r="B399" s="4"/>
    </row>
    <row r="400" spans="2:2" ht="15.75" customHeight="1" x14ac:dyDescent="0.25">
      <c r="B400" s="4"/>
    </row>
    <row r="401" spans="2:2" ht="15.75" customHeight="1" x14ac:dyDescent="0.25">
      <c r="B401" s="4"/>
    </row>
    <row r="402" spans="2:2" ht="15.75" customHeight="1" x14ac:dyDescent="0.25">
      <c r="B402" s="4"/>
    </row>
    <row r="403" spans="2:2" ht="15.75" customHeight="1" x14ac:dyDescent="0.25">
      <c r="B403" s="4"/>
    </row>
    <row r="404" spans="2:2" ht="15.75" customHeight="1" x14ac:dyDescent="0.25">
      <c r="B404" s="4"/>
    </row>
    <row r="405" spans="2:2" ht="15.75" customHeight="1" x14ac:dyDescent="0.25">
      <c r="B405" s="4"/>
    </row>
    <row r="406" spans="2:2" ht="15.75" customHeight="1" x14ac:dyDescent="0.25">
      <c r="B406" s="4"/>
    </row>
    <row r="407" spans="2:2" ht="15.75" customHeight="1" x14ac:dyDescent="0.25">
      <c r="B407" s="4"/>
    </row>
    <row r="408" spans="2:2" ht="15.75" customHeight="1" x14ac:dyDescent="0.25">
      <c r="B408" s="4"/>
    </row>
    <row r="409" spans="2:2" ht="15.75" customHeight="1" x14ac:dyDescent="0.25">
      <c r="B409" s="4"/>
    </row>
    <row r="410" spans="2:2" ht="15.75" customHeight="1" x14ac:dyDescent="0.25">
      <c r="B410" s="4"/>
    </row>
    <row r="411" spans="2:2" ht="15.75" customHeight="1" x14ac:dyDescent="0.25">
      <c r="B411" s="4"/>
    </row>
    <row r="412" spans="2:2" ht="15.75" customHeight="1" x14ac:dyDescent="0.25">
      <c r="B412" s="4"/>
    </row>
    <row r="413" spans="2:2" ht="15.75" customHeight="1" x14ac:dyDescent="0.25">
      <c r="B413" s="4"/>
    </row>
    <row r="414" spans="2:2" ht="15.75" customHeight="1" x14ac:dyDescent="0.25">
      <c r="B414" s="4"/>
    </row>
    <row r="415" spans="2:2" ht="15.75" customHeight="1" x14ac:dyDescent="0.25">
      <c r="B415" s="4"/>
    </row>
    <row r="416" spans="2:2" ht="15.75" customHeight="1" x14ac:dyDescent="0.25">
      <c r="B416" s="4"/>
    </row>
    <row r="417" spans="2:2" ht="15.75" customHeight="1" x14ac:dyDescent="0.25">
      <c r="B417" s="4"/>
    </row>
    <row r="418" spans="2:2" ht="15.75" customHeight="1" x14ac:dyDescent="0.25">
      <c r="B418" s="4"/>
    </row>
    <row r="419" spans="2:2" ht="15.75" customHeight="1" x14ac:dyDescent="0.25">
      <c r="B419" s="4"/>
    </row>
    <row r="420" spans="2:2" ht="15.75" customHeight="1" x14ac:dyDescent="0.25">
      <c r="B420" s="4"/>
    </row>
    <row r="421" spans="2:2" ht="15.75" customHeight="1" x14ac:dyDescent="0.25">
      <c r="B421" s="4"/>
    </row>
    <row r="422" spans="2:2" ht="15.75" customHeight="1" x14ac:dyDescent="0.25">
      <c r="B422" s="4"/>
    </row>
    <row r="423" spans="2:2" ht="15.75" customHeight="1" x14ac:dyDescent="0.25">
      <c r="B423" s="4"/>
    </row>
    <row r="424" spans="2:2" ht="15.75" customHeight="1" x14ac:dyDescent="0.25">
      <c r="B424" s="4"/>
    </row>
    <row r="425" spans="2:2" ht="15.75" customHeight="1" x14ac:dyDescent="0.25">
      <c r="B425" s="4"/>
    </row>
    <row r="426" spans="2:2" ht="15.75" customHeight="1" x14ac:dyDescent="0.25">
      <c r="B426" s="4"/>
    </row>
    <row r="427" spans="2:2" ht="15.75" customHeight="1" x14ac:dyDescent="0.25">
      <c r="B427" s="4"/>
    </row>
    <row r="428" spans="2:2" ht="15.75" customHeight="1" x14ac:dyDescent="0.25">
      <c r="B428" s="4"/>
    </row>
    <row r="429" spans="2:2" ht="15.75" customHeight="1" x14ac:dyDescent="0.25">
      <c r="B429" s="4"/>
    </row>
    <row r="430" spans="2:2" ht="15.75" customHeight="1" x14ac:dyDescent="0.25">
      <c r="B430" s="4"/>
    </row>
    <row r="431" spans="2:2" ht="15.75" customHeight="1" x14ac:dyDescent="0.25">
      <c r="B431" s="4"/>
    </row>
    <row r="432" spans="2:2" ht="15.75" customHeight="1" x14ac:dyDescent="0.25">
      <c r="B432" s="4"/>
    </row>
    <row r="433" spans="2:2" ht="15.75" customHeight="1" x14ac:dyDescent="0.25">
      <c r="B433" s="4"/>
    </row>
    <row r="434" spans="2:2" ht="15.75" customHeight="1" x14ac:dyDescent="0.25">
      <c r="B434" s="4"/>
    </row>
    <row r="435" spans="2:2" ht="15.75" customHeight="1" x14ac:dyDescent="0.25">
      <c r="B435" s="4"/>
    </row>
    <row r="436" spans="2:2" ht="15.75" customHeight="1" x14ac:dyDescent="0.25">
      <c r="B436" s="4"/>
    </row>
    <row r="437" spans="2:2" ht="15.75" customHeight="1" x14ac:dyDescent="0.25">
      <c r="B437" s="4"/>
    </row>
    <row r="438" spans="2:2" ht="15.75" customHeight="1" x14ac:dyDescent="0.25">
      <c r="B438" s="4"/>
    </row>
    <row r="439" spans="2:2" ht="15.75" customHeight="1" x14ac:dyDescent="0.25">
      <c r="B439" s="4"/>
    </row>
    <row r="440" spans="2:2" ht="15.75" customHeight="1" x14ac:dyDescent="0.25">
      <c r="B440" s="4"/>
    </row>
    <row r="441" spans="2:2" ht="15.75" customHeight="1" x14ac:dyDescent="0.25">
      <c r="B441" s="4"/>
    </row>
    <row r="442" spans="2:2" ht="15.75" customHeight="1" x14ac:dyDescent="0.25">
      <c r="B442" s="4"/>
    </row>
    <row r="443" spans="2:2" ht="15.75" customHeight="1" x14ac:dyDescent="0.25">
      <c r="B443" s="4"/>
    </row>
    <row r="444" spans="2:2" ht="15.75" customHeight="1" x14ac:dyDescent="0.25">
      <c r="B444" s="4"/>
    </row>
    <row r="445" spans="2:2" ht="15.75" customHeight="1" x14ac:dyDescent="0.25">
      <c r="B445" s="4"/>
    </row>
    <row r="446" spans="2:2" ht="15.75" customHeight="1" x14ac:dyDescent="0.25">
      <c r="B446" s="4"/>
    </row>
    <row r="447" spans="2:2" ht="15.75" customHeight="1" x14ac:dyDescent="0.25">
      <c r="B447" s="4"/>
    </row>
    <row r="448" spans="2:2" ht="15.75" customHeight="1" x14ac:dyDescent="0.25">
      <c r="B448" s="4"/>
    </row>
    <row r="449" spans="2:2" ht="15.75" customHeight="1" x14ac:dyDescent="0.25">
      <c r="B449" s="4"/>
    </row>
    <row r="450" spans="2:2" ht="15.75" customHeight="1" x14ac:dyDescent="0.25">
      <c r="B450" s="4"/>
    </row>
    <row r="451" spans="2:2" ht="15.75" customHeight="1" x14ac:dyDescent="0.25">
      <c r="B451" s="4"/>
    </row>
    <row r="452" spans="2:2" ht="15.75" customHeight="1" x14ac:dyDescent="0.25">
      <c r="B452" s="4"/>
    </row>
    <row r="453" spans="2:2" ht="15.75" customHeight="1" x14ac:dyDescent="0.25">
      <c r="B453" s="4"/>
    </row>
    <row r="454" spans="2:2" ht="15.75" customHeight="1" x14ac:dyDescent="0.25">
      <c r="B454" s="4"/>
    </row>
    <row r="455" spans="2:2" ht="15.75" customHeight="1" x14ac:dyDescent="0.25">
      <c r="B455" s="4"/>
    </row>
    <row r="456" spans="2:2" ht="15.75" customHeight="1" x14ac:dyDescent="0.25">
      <c r="B456" s="4"/>
    </row>
    <row r="457" spans="2:2" ht="15.75" customHeight="1" x14ac:dyDescent="0.25">
      <c r="B457" s="4"/>
    </row>
    <row r="458" spans="2:2" ht="15.75" customHeight="1" x14ac:dyDescent="0.25">
      <c r="B458" s="4"/>
    </row>
    <row r="459" spans="2:2" ht="15.75" customHeight="1" x14ac:dyDescent="0.25">
      <c r="B459" s="4"/>
    </row>
    <row r="460" spans="2:2" ht="15.75" customHeight="1" x14ac:dyDescent="0.25">
      <c r="B460" s="4"/>
    </row>
    <row r="461" spans="2:2" ht="15.75" customHeight="1" x14ac:dyDescent="0.25">
      <c r="B461" s="4"/>
    </row>
    <row r="462" spans="2:2" ht="15.75" customHeight="1" x14ac:dyDescent="0.25">
      <c r="B462" s="4"/>
    </row>
    <row r="463" spans="2:2" ht="15.75" customHeight="1" x14ac:dyDescent="0.25">
      <c r="B463" s="4"/>
    </row>
    <row r="464" spans="2:2" ht="15.75" customHeight="1" x14ac:dyDescent="0.25">
      <c r="B464" s="4"/>
    </row>
    <row r="465" spans="2:2" ht="15.75" customHeight="1" x14ac:dyDescent="0.25">
      <c r="B465" s="4"/>
    </row>
    <row r="466" spans="2:2" ht="15.75" customHeight="1" x14ac:dyDescent="0.25">
      <c r="B466" s="4"/>
    </row>
    <row r="467" spans="2:2" ht="15.75" customHeight="1" x14ac:dyDescent="0.25">
      <c r="B467" s="4"/>
    </row>
    <row r="468" spans="2:2" ht="15.75" customHeight="1" x14ac:dyDescent="0.25">
      <c r="B468" s="4"/>
    </row>
    <row r="469" spans="2:2" ht="15.75" customHeight="1" x14ac:dyDescent="0.25">
      <c r="B469" s="4"/>
    </row>
    <row r="470" spans="2:2" ht="15.75" customHeight="1" x14ac:dyDescent="0.25">
      <c r="B470" s="4"/>
    </row>
    <row r="471" spans="2:2" ht="15.75" customHeight="1" x14ac:dyDescent="0.25">
      <c r="B471" s="4"/>
    </row>
    <row r="472" spans="2:2" ht="15.75" customHeight="1" x14ac:dyDescent="0.25">
      <c r="B472" s="4"/>
    </row>
    <row r="473" spans="2:2" ht="15.75" customHeight="1" x14ac:dyDescent="0.25">
      <c r="B473" s="4"/>
    </row>
    <row r="474" spans="2:2" ht="15.75" customHeight="1" x14ac:dyDescent="0.25">
      <c r="B474" s="4"/>
    </row>
    <row r="475" spans="2:2" ht="15.75" customHeight="1" x14ac:dyDescent="0.25">
      <c r="B475" s="4"/>
    </row>
    <row r="476" spans="2:2" ht="15.75" customHeight="1" x14ac:dyDescent="0.25">
      <c r="B476" s="4"/>
    </row>
    <row r="477" spans="2:2" ht="15.75" customHeight="1" x14ac:dyDescent="0.25">
      <c r="B477" s="4"/>
    </row>
    <row r="478" spans="2:2" ht="15.75" customHeight="1" x14ac:dyDescent="0.25">
      <c r="B478" s="4"/>
    </row>
    <row r="479" spans="2:2" ht="15.75" customHeight="1" x14ac:dyDescent="0.25">
      <c r="B479" s="4"/>
    </row>
    <row r="480" spans="2:2" ht="15.75" customHeight="1" x14ac:dyDescent="0.25">
      <c r="B480" s="4"/>
    </row>
    <row r="481" spans="2:2" ht="15.75" customHeight="1" x14ac:dyDescent="0.25">
      <c r="B481" s="4"/>
    </row>
    <row r="482" spans="2:2" ht="15.75" customHeight="1" x14ac:dyDescent="0.25">
      <c r="B482" s="4"/>
    </row>
    <row r="483" spans="2:2" ht="15.75" customHeight="1" x14ac:dyDescent="0.25">
      <c r="B483" s="4"/>
    </row>
    <row r="484" spans="2:2" ht="15.75" customHeight="1" x14ac:dyDescent="0.25">
      <c r="B484" s="4"/>
    </row>
    <row r="485" spans="2:2" ht="15.75" customHeight="1" x14ac:dyDescent="0.25">
      <c r="B485" s="4"/>
    </row>
    <row r="486" spans="2:2" ht="15.75" customHeight="1" x14ac:dyDescent="0.25">
      <c r="B486" s="4"/>
    </row>
    <row r="487" spans="2:2" ht="15.75" customHeight="1" x14ac:dyDescent="0.25">
      <c r="B487" s="4"/>
    </row>
    <row r="488" spans="2:2" ht="15.75" customHeight="1" x14ac:dyDescent="0.25">
      <c r="B488" s="4"/>
    </row>
    <row r="489" spans="2:2" ht="15.75" customHeight="1" x14ac:dyDescent="0.25">
      <c r="B489" s="4"/>
    </row>
    <row r="490" spans="2:2" ht="15.75" customHeight="1" x14ac:dyDescent="0.25">
      <c r="B490" s="4"/>
    </row>
    <row r="491" spans="2:2" ht="15.75" customHeight="1" x14ac:dyDescent="0.25">
      <c r="B491" s="4"/>
    </row>
    <row r="492" spans="2:2" ht="15.75" customHeight="1" x14ac:dyDescent="0.25">
      <c r="B492" s="4"/>
    </row>
    <row r="493" spans="2:2" ht="15.75" customHeight="1" x14ac:dyDescent="0.25">
      <c r="B493" s="4"/>
    </row>
    <row r="494" spans="2:2" ht="15.75" customHeight="1" x14ac:dyDescent="0.25">
      <c r="B494" s="4"/>
    </row>
    <row r="495" spans="2:2" ht="15.75" customHeight="1" x14ac:dyDescent="0.25">
      <c r="B495" s="4"/>
    </row>
    <row r="496" spans="2:2" ht="15.75" customHeight="1" x14ac:dyDescent="0.25">
      <c r="B496" s="4"/>
    </row>
    <row r="497" spans="2:2" ht="15.75" customHeight="1" x14ac:dyDescent="0.25">
      <c r="B497" s="4"/>
    </row>
    <row r="498" spans="2:2" ht="15.75" customHeight="1" x14ac:dyDescent="0.25">
      <c r="B498" s="4"/>
    </row>
    <row r="499" spans="2:2" ht="15.75" customHeight="1" x14ac:dyDescent="0.25">
      <c r="B499" s="4"/>
    </row>
    <row r="500" spans="2:2" ht="15.75" customHeight="1" x14ac:dyDescent="0.25">
      <c r="B500" s="4"/>
    </row>
    <row r="501" spans="2:2" ht="15.75" customHeight="1" x14ac:dyDescent="0.25">
      <c r="B501" s="4"/>
    </row>
    <row r="502" spans="2:2" ht="15.75" customHeight="1" x14ac:dyDescent="0.25">
      <c r="B502" s="4"/>
    </row>
    <row r="503" spans="2:2" ht="15.75" customHeight="1" x14ac:dyDescent="0.25">
      <c r="B503" s="4"/>
    </row>
    <row r="504" spans="2:2" ht="15.75" customHeight="1" x14ac:dyDescent="0.25">
      <c r="B504" s="4"/>
    </row>
    <row r="505" spans="2:2" ht="15.75" customHeight="1" x14ac:dyDescent="0.25">
      <c r="B505" s="4"/>
    </row>
    <row r="506" spans="2:2" ht="15.75" customHeight="1" x14ac:dyDescent="0.25">
      <c r="B506" s="4"/>
    </row>
    <row r="507" spans="2:2" ht="15.75" customHeight="1" x14ac:dyDescent="0.25">
      <c r="B507" s="4"/>
    </row>
    <row r="508" spans="2:2" ht="15.75" customHeight="1" x14ac:dyDescent="0.25">
      <c r="B508" s="4"/>
    </row>
    <row r="509" spans="2:2" ht="15.75" customHeight="1" x14ac:dyDescent="0.25">
      <c r="B509" s="4"/>
    </row>
    <row r="510" spans="2:2" ht="15.75" customHeight="1" x14ac:dyDescent="0.25">
      <c r="B510" s="4"/>
    </row>
    <row r="511" spans="2:2" ht="15.75" customHeight="1" x14ac:dyDescent="0.25">
      <c r="B511" s="4"/>
    </row>
    <row r="512" spans="2:2" ht="15.75" customHeight="1" x14ac:dyDescent="0.25">
      <c r="B512" s="4"/>
    </row>
    <row r="513" spans="2:2" ht="15.75" customHeight="1" x14ac:dyDescent="0.25">
      <c r="B513" s="4"/>
    </row>
    <row r="514" spans="2:2" ht="15.75" customHeight="1" x14ac:dyDescent="0.25">
      <c r="B514" s="4"/>
    </row>
    <row r="515" spans="2:2" ht="15.75" customHeight="1" x14ac:dyDescent="0.25">
      <c r="B515" s="4"/>
    </row>
    <row r="516" spans="2:2" ht="15.75" customHeight="1" x14ac:dyDescent="0.25">
      <c r="B516" s="4"/>
    </row>
    <row r="517" spans="2:2" ht="15.75" customHeight="1" x14ac:dyDescent="0.25">
      <c r="B517" s="4"/>
    </row>
    <row r="518" spans="2:2" ht="15.75" customHeight="1" x14ac:dyDescent="0.25">
      <c r="B518" s="4"/>
    </row>
    <row r="519" spans="2:2" ht="15.75" customHeight="1" x14ac:dyDescent="0.25">
      <c r="B519" s="4"/>
    </row>
    <row r="520" spans="2:2" ht="15.75" customHeight="1" x14ac:dyDescent="0.25">
      <c r="B520" s="4"/>
    </row>
    <row r="521" spans="2:2" ht="15.75" customHeight="1" x14ac:dyDescent="0.25">
      <c r="B521" s="4"/>
    </row>
    <row r="522" spans="2:2" ht="15.75" customHeight="1" x14ac:dyDescent="0.25">
      <c r="B522" s="4"/>
    </row>
    <row r="523" spans="2:2" ht="15.75" customHeight="1" x14ac:dyDescent="0.25">
      <c r="B523" s="4"/>
    </row>
    <row r="524" spans="2:2" ht="15.75" customHeight="1" x14ac:dyDescent="0.25">
      <c r="B524" s="4"/>
    </row>
    <row r="525" spans="2:2" ht="15.75" customHeight="1" x14ac:dyDescent="0.25">
      <c r="B525" s="4"/>
    </row>
    <row r="526" spans="2:2" ht="15.75" customHeight="1" x14ac:dyDescent="0.25">
      <c r="B526" s="4"/>
    </row>
    <row r="527" spans="2:2" ht="15.75" customHeight="1" x14ac:dyDescent="0.25">
      <c r="B527" s="4"/>
    </row>
    <row r="528" spans="2:2" ht="15.75" customHeight="1" x14ac:dyDescent="0.25">
      <c r="B528" s="4"/>
    </row>
    <row r="529" spans="2:2" ht="15.75" customHeight="1" x14ac:dyDescent="0.25">
      <c r="B529" s="4"/>
    </row>
    <row r="530" spans="2:2" ht="15.75" customHeight="1" x14ac:dyDescent="0.25">
      <c r="B530" s="4"/>
    </row>
    <row r="531" spans="2:2" ht="15.75" customHeight="1" x14ac:dyDescent="0.25">
      <c r="B531" s="4"/>
    </row>
    <row r="532" spans="2:2" ht="15.75" customHeight="1" x14ac:dyDescent="0.25">
      <c r="B532" s="4"/>
    </row>
    <row r="533" spans="2:2" ht="15.75" customHeight="1" x14ac:dyDescent="0.25">
      <c r="B533" s="4"/>
    </row>
    <row r="534" spans="2:2" ht="15.75" customHeight="1" x14ac:dyDescent="0.25">
      <c r="B534" s="4"/>
    </row>
    <row r="535" spans="2:2" ht="15.75" customHeight="1" x14ac:dyDescent="0.25">
      <c r="B535" s="4"/>
    </row>
    <row r="536" spans="2:2" ht="15.75" customHeight="1" x14ac:dyDescent="0.25">
      <c r="B536" s="4"/>
    </row>
    <row r="537" spans="2:2" ht="15.75" customHeight="1" x14ac:dyDescent="0.25">
      <c r="B537" s="4"/>
    </row>
    <row r="538" spans="2:2" ht="15.75" customHeight="1" x14ac:dyDescent="0.25">
      <c r="B538" s="4"/>
    </row>
    <row r="539" spans="2:2" ht="15.75" customHeight="1" x14ac:dyDescent="0.25">
      <c r="B539" s="4"/>
    </row>
    <row r="540" spans="2:2" ht="15.75" customHeight="1" x14ac:dyDescent="0.25">
      <c r="B540" s="4"/>
    </row>
    <row r="541" spans="2:2" ht="15.75" customHeight="1" x14ac:dyDescent="0.25">
      <c r="B541" s="4"/>
    </row>
    <row r="542" spans="2:2" ht="15.75" customHeight="1" x14ac:dyDescent="0.25">
      <c r="B542" s="4"/>
    </row>
    <row r="543" spans="2:2" ht="15.75" customHeight="1" x14ac:dyDescent="0.25">
      <c r="B543" s="4"/>
    </row>
    <row r="544" spans="2:2" ht="15.75" customHeight="1" x14ac:dyDescent="0.25">
      <c r="B544" s="4"/>
    </row>
    <row r="545" spans="2:2" ht="15.75" customHeight="1" x14ac:dyDescent="0.25">
      <c r="B545" s="4"/>
    </row>
    <row r="546" spans="2:2" ht="15.75" customHeight="1" x14ac:dyDescent="0.25">
      <c r="B546" s="4"/>
    </row>
    <row r="547" spans="2:2" ht="15.75" customHeight="1" x14ac:dyDescent="0.25">
      <c r="B547" s="4"/>
    </row>
    <row r="548" spans="2:2" ht="15.75" customHeight="1" x14ac:dyDescent="0.25">
      <c r="B548" s="4"/>
    </row>
    <row r="549" spans="2:2" ht="15.75" customHeight="1" x14ac:dyDescent="0.25">
      <c r="B549" s="4"/>
    </row>
    <row r="550" spans="2:2" ht="15.75" customHeight="1" x14ac:dyDescent="0.25">
      <c r="B550" s="4"/>
    </row>
    <row r="551" spans="2:2" ht="15.75" customHeight="1" x14ac:dyDescent="0.25">
      <c r="B551" s="4"/>
    </row>
    <row r="552" spans="2:2" ht="15.75" customHeight="1" x14ac:dyDescent="0.25">
      <c r="B552" s="4"/>
    </row>
    <row r="553" spans="2:2" ht="15.75" customHeight="1" x14ac:dyDescent="0.25">
      <c r="B553" s="4"/>
    </row>
    <row r="554" spans="2:2" ht="15.75" customHeight="1" x14ac:dyDescent="0.25">
      <c r="B554" s="4"/>
    </row>
    <row r="555" spans="2:2" ht="15.75" customHeight="1" x14ac:dyDescent="0.25">
      <c r="B555" s="4"/>
    </row>
    <row r="556" spans="2:2" ht="15.75" customHeight="1" x14ac:dyDescent="0.25">
      <c r="B556" s="4"/>
    </row>
    <row r="557" spans="2:2" ht="15.75" customHeight="1" x14ac:dyDescent="0.25">
      <c r="B557" s="4"/>
    </row>
    <row r="558" spans="2:2" ht="15.75" customHeight="1" x14ac:dyDescent="0.25">
      <c r="B558" s="4"/>
    </row>
    <row r="559" spans="2:2" ht="15.75" customHeight="1" x14ac:dyDescent="0.25">
      <c r="B559" s="4"/>
    </row>
    <row r="560" spans="2:2" ht="15.75" customHeight="1" x14ac:dyDescent="0.25">
      <c r="B560" s="4"/>
    </row>
    <row r="561" spans="2:2" ht="15.75" customHeight="1" x14ac:dyDescent="0.25">
      <c r="B561" s="4"/>
    </row>
    <row r="562" spans="2:2" ht="15.75" customHeight="1" x14ac:dyDescent="0.25">
      <c r="B562" s="4"/>
    </row>
    <row r="563" spans="2:2" ht="15.75" customHeight="1" x14ac:dyDescent="0.25">
      <c r="B563" s="4"/>
    </row>
    <row r="564" spans="2:2" ht="15.75" customHeight="1" x14ac:dyDescent="0.25">
      <c r="B564" s="4"/>
    </row>
    <row r="565" spans="2:2" ht="15.75" customHeight="1" x14ac:dyDescent="0.25">
      <c r="B565" s="4"/>
    </row>
    <row r="566" spans="2:2" ht="15.75" customHeight="1" x14ac:dyDescent="0.25">
      <c r="B566" s="4"/>
    </row>
    <row r="567" spans="2:2" ht="15.75" customHeight="1" x14ac:dyDescent="0.25">
      <c r="B567" s="4"/>
    </row>
    <row r="568" spans="2:2" ht="15.75" customHeight="1" x14ac:dyDescent="0.25">
      <c r="B568" s="4"/>
    </row>
    <row r="569" spans="2:2" ht="15.75" customHeight="1" x14ac:dyDescent="0.25">
      <c r="B569" s="4"/>
    </row>
    <row r="570" spans="2:2" ht="15.75" customHeight="1" x14ac:dyDescent="0.25">
      <c r="B570" s="4"/>
    </row>
    <row r="571" spans="2:2" ht="15.75" customHeight="1" x14ac:dyDescent="0.25">
      <c r="B571" s="4"/>
    </row>
    <row r="572" spans="2:2" ht="15.75" customHeight="1" x14ac:dyDescent="0.25">
      <c r="B572" s="4"/>
    </row>
    <row r="573" spans="2:2" ht="15.75" customHeight="1" x14ac:dyDescent="0.25">
      <c r="B573" s="4"/>
    </row>
    <row r="574" spans="2:2" ht="15.75" customHeight="1" x14ac:dyDescent="0.25">
      <c r="B574" s="4"/>
    </row>
    <row r="575" spans="2:2" ht="15.75" customHeight="1" x14ac:dyDescent="0.25">
      <c r="B575" s="4"/>
    </row>
    <row r="576" spans="2:2" ht="15.75" customHeight="1" x14ac:dyDescent="0.25">
      <c r="B576" s="4"/>
    </row>
    <row r="577" spans="2:2" ht="15.75" customHeight="1" x14ac:dyDescent="0.25">
      <c r="B577" s="4"/>
    </row>
    <row r="578" spans="2:2" ht="15.75" customHeight="1" x14ac:dyDescent="0.25">
      <c r="B578" s="4"/>
    </row>
    <row r="579" spans="2:2" ht="15.75" customHeight="1" x14ac:dyDescent="0.25">
      <c r="B579" s="4"/>
    </row>
    <row r="580" spans="2:2" ht="15.75" customHeight="1" x14ac:dyDescent="0.25">
      <c r="B580" s="4"/>
    </row>
    <row r="581" spans="2:2" ht="15.75" customHeight="1" x14ac:dyDescent="0.25">
      <c r="B581" s="4"/>
    </row>
    <row r="582" spans="2:2" ht="15.75" customHeight="1" x14ac:dyDescent="0.25">
      <c r="B582" s="4"/>
    </row>
    <row r="583" spans="2:2" ht="15.75" customHeight="1" x14ac:dyDescent="0.25">
      <c r="B583" s="4"/>
    </row>
    <row r="584" spans="2:2" ht="15.75" customHeight="1" x14ac:dyDescent="0.25">
      <c r="B584" s="4"/>
    </row>
    <row r="585" spans="2:2" ht="15.75" customHeight="1" x14ac:dyDescent="0.25">
      <c r="B585" s="4"/>
    </row>
    <row r="586" spans="2:2" ht="15.75" customHeight="1" x14ac:dyDescent="0.25">
      <c r="B586" s="4"/>
    </row>
    <row r="587" spans="2:2" ht="15.75" customHeight="1" x14ac:dyDescent="0.25">
      <c r="B587" s="4"/>
    </row>
    <row r="588" spans="2:2" ht="15.75" customHeight="1" x14ac:dyDescent="0.25">
      <c r="B588" s="4"/>
    </row>
    <row r="589" spans="2:2" ht="15.75" customHeight="1" x14ac:dyDescent="0.25">
      <c r="B589" s="4"/>
    </row>
    <row r="590" spans="2:2" ht="15.75" customHeight="1" x14ac:dyDescent="0.25">
      <c r="B590" s="4"/>
    </row>
    <row r="591" spans="2:2" ht="15.75" customHeight="1" x14ac:dyDescent="0.25">
      <c r="B591" s="4"/>
    </row>
    <row r="592" spans="2:2" ht="15.75" customHeight="1" x14ac:dyDescent="0.25">
      <c r="B592" s="4"/>
    </row>
    <row r="593" spans="2:2" ht="15.75" customHeight="1" x14ac:dyDescent="0.25">
      <c r="B593" s="4"/>
    </row>
    <row r="594" spans="2:2" ht="15.75" customHeight="1" x14ac:dyDescent="0.25">
      <c r="B594" s="4"/>
    </row>
    <row r="595" spans="2:2" ht="15.75" customHeight="1" x14ac:dyDescent="0.25">
      <c r="B595" s="4"/>
    </row>
    <row r="596" spans="2:2" ht="15.75" customHeight="1" x14ac:dyDescent="0.25">
      <c r="B596" s="4"/>
    </row>
    <row r="597" spans="2:2" ht="15.75" customHeight="1" x14ac:dyDescent="0.25">
      <c r="B597" s="4"/>
    </row>
    <row r="598" spans="2:2" ht="15.75" customHeight="1" x14ac:dyDescent="0.25">
      <c r="B598" s="4"/>
    </row>
    <row r="599" spans="2:2" ht="15.75" customHeight="1" x14ac:dyDescent="0.25">
      <c r="B599" s="4"/>
    </row>
    <row r="600" spans="2:2" ht="15.75" customHeight="1" x14ac:dyDescent="0.25">
      <c r="B600" s="4"/>
    </row>
    <row r="601" spans="2:2" ht="15.75" customHeight="1" x14ac:dyDescent="0.25">
      <c r="B601" s="4"/>
    </row>
    <row r="602" spans="2:2" ht="15.75" customHeight="1" x14ac:dyDescent="0.25">
      <c r="B602" s="4"/>
    </row>
    <row r="603" spans="2:2" ht="15.75" customHeight="1" x14ac:dyDescent="0.25">
      <c r="B603" s="4"/>
    </row>
    <row r="604" spans="2:2" ht="15.75" customHeight="1" x14ac:dyDescent="0.25">
      <c r="B604" s="4"/>
    </row>
    <row r="605" spans="2:2" ht="15.75" customHeight="1" x14ac:dyDescent="0.25">
      <c r="B605" s="4"/>
    </row>
    <row r="606" spans="2:2" ht="15.75" customHeight="1" x14ac:dyDescent="0.25">
      <c r="B606" s="4"/>
    </row>
    <row r="607" spans="2:2" ht="15.75" customHeight="1" x14ac:dyDescent="0.25">
      <c r="B607" s="4"/>
    </row>
    <row r="608" spans="2:2" ht="15.75" customHeight="1" x14ac:dyDescent="0.25">
      <c r="B608" s="4"/>
    </row>
    <row r="609" spans="2:2" ht="15.75" customHeight="1" x14ac:dyDescent="0.25">
      <c r="B609" s="4"/>
    </row>
    <row r="610" spans="2:2" ht="15.75" customHeight="1" x14ac:dyDescent="0.25">
      <c r="B610" s="4"/>
    </row>
    <row r="611" spans="2:2" ht="15.75" customHeight="1" x14ac:dyDescent="0.25">
      <c r="B611" s="4"/>
    </row>
    <row r="612" spans="2:2" ht="15.75" customHeight="1" x14ac:dyDescent="0.25">
      <c r="B612" s="4"/>
    </row>
    <row r="613" spans="2:2" ht="15.75" customHeight="1" x14ac:dyDescent="0.25">
      <c r="B613" s="4"/>
    </row>
    <row r="614" spans="2:2" ht="15.75" customHeight="1" x14ac:dyDescent="0.25">
      <c r="B614" s="4"/>
    </row>
    <row r="615" spans="2:2" ht="15.75" customHeight="1" x14ac:dyDescent="0.25">
      <c r="B615" s="4"/>
    </row>
    <row r="616" spans="2:2" ht="15.75" customHeight="1" x14ac:dyDescent="0.25">
      <c r="B616" s="4"/>
    </row>
    <row r="617" spans="2:2" ht="15.75" customHeight="1" x14ac:dyDescent="0.25">
      <c r="B617" s="4"/>
    </row>
    <row r="618" spans="2:2" ht="15.75" customHeight="1" x14ac:dyDescent="0.25">
      <c r="B618" s="4"/>
    </row>
    <row r="619" spans="2:2" ht="15.75" customHeight="1" x14ac:dyDescent="0.25">
      <c r="B619" s="4"/>
    </row>
    <row r="620" spans="2:2" ht="15.75" customHeight="1" x14ac:dyDescent="0.25">
      <c r="B620" s="4"/>
    </row>
    <row r="621" spans="2:2" ht="15.75" customHeight="1" x14ac:dyDescent="0.25">
      <c r="B621" s="4"/>
    </row>
    <row r="622" spans="2:2" ht="15.75" customHeight="1" x14ac:dyDescent="0.25">
      <c r="B622" s="4"/>
    </row>
    <row r="623" spans="2:2" ht="15.75" customHeight="1" x14ac:dyDescent="0.25">
      <c r="B623" s="4"/>
    </row>
    <row r="624" spans="2:2" ht="15.75" customHeight="1" x14ac:dyDescent="0.25">
      <c r="B624" s="4"/>
    </row>
    <row r="625" spans="2:2" ht="15.75" customHeight="1" x14ac:dyDescent="0.25">
      <c r="B625" s="4"/>
    </row>
    <row r="626" spans="2:2" ht="15.75" customHeight="1" x14ac:dyDescent="0.25">
      <c r="B626" s="4"/>
    </row>
    <row r="627" spans="2:2" ht="15.75" customHeight="1" x14ac:dyDescent="0.25">
      <c r="B627" s="4"/>
    </row>
    <row r="628" spans="2:2" ht="15.75" customHeight="1" x14ac:dyDescent="0.25">
      <c r="B628" s="4"/>
    </row>
    <row r="629" spans="2:2" ht="15.75" customHeight="1" x14ac:dyDescent="0.25">
      <c r="B629" s="4"/>
    </row>
    <row r="630" spans="2:2" ht="15.75" customHeight="1" x14ac:dyDescent="0.25">
      <c r="B630" s="4"/>
    </row>
    <row r="631" spans="2:2" ht="15.75" customHeight="1" x14ac:dyDescent="0.25">
      <c r="B631" s="4"/>
    </row>
    <row r="632" spans="2:2" ht="15.75" customHeight="1" x14ac:dyDescent="0.25">
      <c r="B632" s="4"/>
    </row>
    <row r="633" spans="2:2" ht="15.75" customHeight="1" x14ac:dyDescent="0.25">
      <c r="B633" s="4"/>
    </row>
    <row r="634" spans="2:2" ht="15.75" customHeight="1" x14ac:dyDescent="0.25">
      <c r="B634" s="4"/>
    </row>
    <row r="635" spans="2:2" ht="15.75" customHeight="1" x14ac:dyDescent="0.25">
      <c r="B635" s="4"/>
    </row>
    <row r="636" spans="2:2" ht="15.75" customHeight="1" x14ac:dyDescent="0.25">
      <c r="B636" s="4"/>
    </row>
    <row r="637" spans="2:2" ht="15.75" customHeight="1" x14ac:dyDescent="0.25">
      <c r="B637" s="4"/>
    </row>
    <row r="638" spans="2:2" ht="15.75" customHeight="1" x14ac:dyDescent="0.25">
      <c r="B638" s="4"/>
    </row>
    <row r="639" spans="2:2" ht="15.75" customHeight="1" x14ac:dyDescent="0.25">
      <c r="B639" s="4"/>
    </row>
    <row r="640" spans="2:2" ht="15.75" customHeight="1" x14ac:dyDescent="0.25">
      <c r="B640" s="4"/>
    </row>
    <row r="641" spans="2:2" ht="15.75" customHeight="1" x14ac:dyDescent="0.25">
      <c r="B641" s="4"/>
    </row>
    <row r="642" spans="2:2" ht="15.75" customHeight="1" x14ac:dyDescent="0.25">
      <c r="B642" s="4"/>
    </row>
    <row r="643" spans="2:2" ht="15.75" customHeight="1" x14ac:dyDescent="0.25">
      <c r="B643" s="4"/>
    </row>
    <row r="644" spans="2:2" ht="15.75" customHeight="1" x14ac:dyDescent="0.25">
      <c r="B644" s="4"/>
    </row>
    <row r="645" spans="2:2" ht="15.75" customHeight="1" x14ac:dyDescent="0.25">
      <c r="B645" s="4"/>
    </row>
    <row r="646" spans="2:2" ht="15.75" customHeight="1" x14ac:dyDescent="0.25">
      <c r="B646" s="4"/>
    </row>
    <row r="647" spans="2:2" ht="15.75" customHeight="1" x14ac:dyDescent="0.25">
      <c r="B647" s="4"/>
    </row>
    <row r="648" spans="2:2" ht="15.75" customHeight="1" x14ac:dyDescent="0.25">
      <c r="B648" s="4"/>
    </row>
    <row r="649" spans="2:2" ht="15.75" customHeight="1" x14ac:dyDescent="0.25">
      <c r="B649" s="4"/>
    </row>
    <row r="650" spans="2:2" ht="15.75" customHeight="1" x14ac:dyDescent="0.25">
      <c r="B650" s="4"/>
    </row>
    <row r="651" spans="2:2" ht="15.75" customHeight="1" x14ac:dyDescent="0.25">
      <c r="B651" s="4"/>
    </row>
    <row r="652" spans="2:2" ht="15.75" customHeight="1" x14ac:dyDescent="0.25">
      <c r="B652" s="4"/>
    </row>
    <row r="653" spans="2:2" ht="15.75" customHeight="1" x14ac:dyDescent="0.25">
      <c r="B653" s="4"/>
    </row>
    <row r="654" spans="2:2" ht="15.75" customHeight="1" x14ac:dyDescent="0.25">
      <c r="B654" s="4"/>
    </row>
    <row r="655" spans="2:2" ht="15.75" customHeight="1" x14ac:dyDescent="0.25">
      <c r="B655" s="4"/>
    </row>
    <row r="656" spans="2:2" ht="15.75" customHeight="1" x14ac:dyDescent="0.25">
      <c r="B656" s="4"/>
    </row>
    <row r="657" spans="2:2" ht="15.75" customHeight="1" x14ac:dyDescent="0.25">
      <c r="B657" s="4"/>
    </row>
    <row r="658" spans="2:2" ht="15.75" customHeight="1" x14ac:dyDescent="0.25">
      <c r="B658" s="4"/>
    </row>
    <row r="659" spans="2:2" ht="15.75" customHeight="1" x14ac:dyDescent="0.25">
      <c r="B659" s="4"/>
    </row>
    <row r="660" spans="2:2" ht="15.75" customHeight="1" x14ac:dyDescent="0.25">
      <c r="B660" s="4"/>
    </row>
    <row r="661" spans="2:2" ht="15.75" customHeight="1" x14ac:dyDescent="0.25">
      <c r="B661" s="4"/>
    </row>
    <row r="662" spans="2:2" ht="15.75" customHeight="1" x14ac:dyDescent="0.25">
      <c r="B662" s="4"/>
    </row>
    <row r="663" spans="2:2" ht="15.75" customHeight="1" x14ac:dyDescent="0.25">
      <c r="B663" s="4"/>
    </row>
    <row r="664" spans="2:2" ht="15.75" customHeight="1" x14ac:dyDescent="0.25">
      <c r="B664" s="4"/>
    </row>
    <row r="665" spans="2:2" ht="15.75" customHeight="1" x14ac:dyDescent="0.25">
      <c r="B665" s="4"/>
    </row>
    <row r="666" spans="2:2" ht="15.75" customHeight="1" x14ac:dyDescent="0.25">
      <c r="B666" s="4"/>
    </row>
    <row r="667" spans="2:2" ht="15.75" customHeight="1" x14ac:dyDescent="0.25">
      <c r="B667" s="4"/>
    </row>
    <row r="668" spans="2:2" ht="15.75" customHeight="1" x14ac:dyDescent="0.25">
      <c r="B668" s="4"/>
    </row>
    <row r="669" spans="2:2" ht="15.75" customHeight="1" x14ac:dyDescent="0.25">
      <c r="B669" s="4"/>
    </row>
    <row r="670" spans="2:2" ht="15.75" customHeight="1" x14ac:dyDescent="0.25">
      <c r="B670" s="4"/>
    </row>
    <row r="671" spans="2:2" ht="15.75" customHeight="1" x14ac:dyDescent="0.25">
      <c r="B671" s="4"/>
    </row>
    <row r="672" spans="2:2" ht="15.75" customHeight="1" x14ac:dyDescent="0.25">
      <c r="B672" s="4"/>
    </row>
    <row r="673" spans="2:2" ht="15.75" customHeight="1" x14ac:dyDescent="0.25">
      <c r="B673" s="4"/>
    </row>
    <row r="674" spans="2:2" ht="15.75" customHeight="1" x14ac:dyDescent="0.25">
      <c r="B674" s="4"/>
    </row>
    <row r="675" spans="2:2" ht="15.75" customHeight="1" x14ac:dyDescent="0.25">
      <c r="B675" s="4"/>
    </row>
    <row r="676" spans="2:2" ht="15.75" customHeight="1" x14ac:dyDescent="0.25">
      <c r="B676" s="4"/>
    </row>
    <row r="677" spans="2:2" ht="15.75" customHeight="1" x14ac:dyDescent="0.25">
      <c r="B677" s="4"/>
    </row>
    <row r="678" spans="2:2" ht="15.75" customHeight="1" x14ac:dyDescent="0.25">
      <c r="B678" s="4"/>
    </row>
    <row r="679" spans="2:2" ht="15.75" customHeight="1" x14ac:dyDescent="0.25">
      <c r="B679" s="4"/>
    </row>
    <row r="680" spans="2:2" ht="15.75" customHeight="1" x14ac:dyDescent="0.25">
      <c r="B680" s="4"/>
    </row>
    <row r="681" spans="2:2" ht="15.75" customHeight="1" x14ac:dyDescent="0.25">
      <c r="B681" s="4"/>
    </row>
    <row r="682" spans="2:2" ht="15.75" customHeight="1" x14ac:dyDescent="0.25">
      <c r="B682" s="4"/>
    </row>
    <row r="683" spans="2:2" ht="15.75" customHeight="1" x14ac:dyDescent="0.25">
      <c r="B683" s="4"/>
    </row>
    <row r="684" spans="2:2" ht="15.75" customHeight="1" x14ac:dyDescent="0.25">
      <c r="B684" s="4"/>
    </row>
    <row r="685" spans="2:2" ht="15.75" customHeight="1" x14ac:dyDescent="0.25">
      <c r="B685" s="4"/>
    </row>
    <row r="686" spans="2:2" ht="15.75" customHeight="1" x14ac:dyDescent="0.25">
      <c r="B686" s="4"/>
    </row>
    <row r="687" spans="2:2" ht="15.75" customHeight="1" x14ac:dyDescent="0.25">
      <c r="B687" s="4"/>
    </row>
    <row r="688" spans="2:2" ht="15.75" customHeight="1" x14ac:dyDescent="0.25">
      <c r="B688" s="4"/>
    </row>
    <row r="689" spans="2:2" ht="15.75" customHeight="1" x14ac:dyDescent="0.25">
      <c r="B689" s="4"/>
    </row>
    <row r="690" spans="2:2" ht="15.75" customHeight="1" x14ac:dyDescent="0.25">
      <c r="B690" s="4"/>
    </row>
    <row r="691" spans="2:2" ht="15.75" customHeight="1" x14ac:dyDescent="0.25">
      <c r="B691" s="4"/>
    </row>
    <row r="692" spans="2:2" ht="15.75" customHeight="1" x14ac:dyDescent="0.25">
      <c r="B692" s="4"/>
    </row>
    <row r="693" spans="2:2" ht="15.75" customHeight="1" x14ac:dyDescent="0.25">
      <c r="B693" s="4"/>
    </row>
    <row r="694" spans="2:2" ht="15.75" customHeight="1" x14ac:dyDescent="0.25">
      <c r="B694" s="4"/>
    </row>
    <row r="695" spans="2:2" ht="15.75" customHeight="1" x14ac:dyDescent="0.25">
      <c r="B695" s="4"/>
    </row>
    <row r="696" spans="2:2" ht="15.75" customHeight="1" x14ac:dyDescent="0.25">
      <c r="B696" s="4"/>
    </row>
    <row r="697" spans="2:2" ht="15.75" customHeight="1" x14ac:dyDescent="0.25">
      <c r="B697" s="4"/>
    </row>
    <row r="698" spans="2:2" ht="15.75" customHeight="1" x14ac:dyDescent="0.25">
      <c r="B698" s="4"/>
    </row>
    <row r="699" spans="2:2" ht="15.75" customHeight="1" x14ac:dyDescent="0.25">
      <c r="B699" s="4"/>
    </row>
    <row r="700" spans="2:2" ht="15.75" customHeight="1" x14ac:dyDescent="0.25">
      <c r="B700" s="4"/>
    </row>
    <row r="701" spans="2:2" ht="15.75" customHeight="1" x14ac:dyDescent="0.25">
      <c r="B701" s="4"/>
    </row>
    <row r="702" spans="2:2" ht="15.75" customHeight="1" x14ac:dyDescent="0.25">
      <c r="B702" s="4"/>
    </row>
    <row r="703" spans="2:2" ht="15.75" customHeight="1" x14ac:dyDescent="0.25">
      <c r="B703" s="4"/>
    </row>
    <row r="704" spans="2:2" ht="15.75" customHeight="1" x14ac:dyDescent="0.25">
      <c r="B704" s="4"/>
    </row>
    <row r="705" spans="2:2" ht="15.75" customHeight="1" x14ac:dyDescent="0.25">
      <c r="B705" s="4"/>
    </row>
    <row r="706" spans="2:2" ht="15.75" customHeight="1" x14ac:dyDescent="0.25">
      <c r="B706" s="4"/>
    </row>
    <row r="707" spans="2:2" ht="15.75" customHeight="1" x14ac:dyDescent="0.25">
      <c r="B707" s="4"/>
    </row>
    <row r="708" spans="2:2" ht="15.75" customHeight="1" x14ac:dyDescent="0.25">
      <c r="B708" s="4"/>
    </row>
    <row r="709" spans="2:2" ht="15.75" customHeight="1" x14ac:dyDescent="0.25">
      <c r="B709" s="4"/>
    </row>
    <row r="710" spans="2:2" ht="15.75" customHeight="1" x14ac:dyDescent="0.25">
      <c r="B710" s="4"/>
    </row>
    <row r="711" spans="2:2" ht="15.75" customHeight="1" x14ac:dyDescent="0.25">
      <c r="B711" s="4"/>
    </row>
    <row r="712" spans="2:2" ht="15.75" customHeight="1" x14ac:dyDescent="0.25">
      <c r="B712" s="4"/>
    </row>
    <row r="713" spans="2:2" ht="15.75" customHeight="1" x14ac:dyDescent="0.25">
      <c r="B713" s="4"/>
    </row>
    <row r="714" spans="2:2" ht="15.75" customHeight="1" x14ac:dyDescent="0.25">
      <c r="B714" s="4"/>
    </row>
    <row r="715" spans="2:2" ht="15.75" customHeight="1" x14ac:dyDescent="0.25">
      <c r="B715" s="4"/>
    </row>
    <row r="716" spans="2:2" ht="15.75" customHeight="1" x14ac:dyDescent="0.25">
      <c r="B716" s="4"/>
    </row>
    <row r="717" spans="2:2" ht="15.75" customHeight="1" x14ac:dyDescent="0.25">
      <c r="B717" s="4"/>
    </row>
    <row r="718" spans="2:2" ht="15.75" customHeight="1" x14ac:dyDescent="0.25">
      <c r="B718" s="4"/>
    </row>
    <row r="719" spans="2:2" ht="15.75" customHeight="1" x14ac:dyDescent="0.25">
      <c r="B719" s="4"/>
    </row>
    <row r="720" spans="2:2" ht="15.75" customHeight="1" x14ac:dyDescent="0.25">
      <c r="B720" s="4"/>
    </row>
    <row r="721" spans="2:2" ht="15.75" customHeight="1" x14ac:dyDescent="0.25">
      <c r="B721" s="4"/>
    </row>
    <row r="722" spans="2:2" ht="15.75" customHeight="1" x14ac:dyDescent="0.25">
      <c r="B722" s="4"/>
    </row>
    <row r="723" spans="2:2" ht="15.75" customHeight="1" x14ac:dyDescent="0.25">
      <c r="B723" s="4"/>
    </row>
    <row r="724" spans="2:2" ht="15.75" customHeight="1" x14ac:dyDescent="0.25">
      <c r="B724" s="4"/>
    </row>
    <row r="725" spans="2:2" ht="15.75" customHeight="1" x14ac:dyDescent="0.25">
      <c r="B725" s="4"/>
    </row>
    <row r="726" spans="2:2" ht="15.75" customHeight="1" x14ac:dyDescent="0.25">
      <c r="B726" s="4"/>
    </row>
    <row r="727" spans="2:2" ht="15.75" customHeight="1" x14ac:dyDescent="0.25">
      <c r="B727" s="4"/>
    </row>
    <row r="728" spans="2:2" ht="15.75" customHeight="1" x14ac:dyDescent="0.25">
      <c r="B728" s="4"/>
    </row>
    <row r="729" spans="2:2" ht="15.75" customHeight="1" x14ac:dyDescent="0.25">
      <c r="B729" s="4"/>
    </row>
    <row r="730" spans="2:2" ht="15.75" customHeight="1" x14ac:dyDescent="0.25">
      <c r="B730" s="4"/>
    </row>
    <row r="731" spans="2:2" ht="15.75" customHeight="1" x14ac:dyDescent="0.25">
      <c r="B731" s="4"/>
    </row>
    <row r="732" spans="2:2" ht="15.75" customHeight="1" x14ac:dyDescent="0.25">
      <c r="B732" s="4"/>
    </row>
    <row r="733" spans="2:2" ht="15.75" customHeight="1" x14ac:dyDescent="0.25">
      <c r="B733" s="4"/>
    </row>
    <row r="734" spans="2:2" ht="15.75" customHeight="1" x14ac:dyDescent="0.25">
      <c r="B734" s="4"/>
    </row>
    <row r="735" spans="2:2" ht="15.75" customHeight="1" x14ac:dyDescent="0.25">
      <c r="B735" s="4"/>
    </row>
    <row r="736" spans="2:2" ht="15.75" customHeight="1" x14ac:dyDescent="0.25">
      <c r="B736" s="4"/>
    </row>
    <row r="737" spans="2:2" ht="15.75" customHeight="1" x14ac:dyDescent="0.25">
      <c r="B737" s="4"/>
    </row>
    <row r="738" spans="2:2" ht="15.75" customHeight="1" x14ac:dyDescent="0.25">
      <c r="B738" s="4"/>
    </row>
    <row r="739" spans="2:2" ht="15.75" customHeight="1" x14ac:dyDescent="0.25">
      <c r="B739" s="4"/>
    </row>
    <row r="740" spans="2:2" ht="15.75" customHeight="1" x14ac:dyDescent="0.25">
      <c r="B740" s="4"/>
    </row>
    <row r="741" spans="2:2" ht="15.75" customHeight="1" x14ac:dyDescent="0.25">
      <c r="B741" s="4"/>
    </row>
    <row r="742" spans="2:2" ht="15.75" customHeight="1" x14ac:dyDescent="0.25">
      <c r="B742" s="4"/>
    </row>
    <row r="743" spans="2:2" ht="15.75" customHeight="1" x14ac:dyDescent="0.25">
      <c r="B743" s="4"/>
    </row>
    <row r="744" spans="2:2" ht="15.75" customHeight="1" x14ac:dyDescent="0.25">
      <c r="B744" s="4"/>
    </row>
    <row r="745" spans="2:2" ht="15.75" customHeight="1" x14ac:dyDescent="0.25">
      <c r="B745" s="4"/>
    </row>
    <row r="746" spans="2:2" ht="15.75" customHeight="1" x14ac:dyDescent="0.25">
      <c r="B746" s="4"/>
    </row>
    <row r="747" spans="2:2" ht="15.75" customHeight="1" x14ac:dyDescent="0.25">
      <c r="B747" s="4"/>
    </row>
    <row r="748" spans="2:2" ht="15.75" customHeight="1" x14ac:dyDescent="0.25">
      <c r="B748" s="4"/>
    </row>
    <row r="749" spans="2:2" ht="15.75" customHeight="1" x14ac:dyDescent="0.25">
      <c r="B749" s="4"/>
    </row>
    <row r="750" spans="2:2" ht="15.75" customHeight="1" x14ac:dyDescent="0.25">
      <c r="B750" s="4"/>
    </row>
    <row r="751" spans="2:2" ht="15.75" customHeight="1" x14ac:dyDescent="0.25">
      <c r="B751" s="4"/>
    </row>
    <row r="752" spans="2:2" ht="15.75" customHeight="1" x14ac:dyDescent="0.25">
      <c r="B752" s="4"/>
    </row>
    <row r="753" spans="2:2" ht="15.75" customHeight="1" x14ac:dyDescent="0.25">
      <c r="B753" s="4"/>
    </row>
    <row r="754" spans="2:2" ht="15.75" customHeight="1" x14ac:dyDescent="0.25">
      <c r="B754" s="4"/>
    </row>
    <row r="755" spans="2:2" ht="15.75" customHeight="1" x14ac:dyDescent="0.25">
      <c r="B755" s="4"/>
    </row>
    <row r="756" spans="2:2" ht="15.75" customHeight="1" x14ac:dyDescent="0.25">
      <c r="B756" s="4"/>
    </row>
    <row r="757" spans="2:2" ht="15.75" customHeight="1" x14ac:dyDescent="0.25">
      <c r="B757" s="4"/>
    </row>
    <row r="758" spans="2:2" ht="15.75" customHeight="1" x14ac:dyDescent="0.25">
      <c r="B758" s="4"/>
    </row>
    <row r="759" spans="2:2" ht="15.75" customHeight="1" x14ac:dyDescent="0.25">
      <c r="B759" s="4"/>
    </row>
    <row r="760" spans="2:2" ht="15.75" customHeight="1" x14ac:dyDescent="0.25">
      <c r="B760" s="4"/>
    </row>
    <row r="761" spans="2:2" ht="15.75" customHeight="1" x14ac:dyDescent="0.25">
      <c r="B761" s="4"/>
    </row>
    <row r="762" spans="2:2" ht="15.75" customHeight="1" x14ac:dyDescent="0.25">
      <c r="B762" s="4"/>
    </row>
    <row r="763" spans="2:2" ht="15.75" customHeight="1" x14ac:dyDescent="0.25">
      <c r="B763" s="4"/>
    </row>
    <row r="764" spans="2:2" ht="15.75" customHeight="1" x14ac:dyDescent="0.25">
      <c r="B764" s="4"/>
    </row>
    <row r="765" spans="2:2" ht="15.75" customHeight="1" x14ac:dyDescent="0.25">
      <c r="B765" s="4"/>
    </row>
    <row r="766" spans="2:2" ht="15.75" customHeight="1" x14ac:dyDescent="0.25">
      <c r="B766" s="4"/>
    </row>
    <row r="767" spans="2:2" ht="15.75" customHeight="1" x14ac:dyDescent="0.25">
      <c r="B767" s="4"/>
    </row>
    <row r="768" spans="2:2" ht="15.75" customHeight="1" x14ac:dyDescent="0.25">
      <c r="B768" s="4"/>
    </row>
    <row r="769" spans="2:2" ht="15.75" customHeight="1" x14ac:dyDescent="0.25">
      <c r="B769" s="4"/>
    </row>
    <row r="770" spans="2:2" ht="15.75" customHeight="1" x14ac:dyDescent="0.25">
      <c r="B770" s="4"/>
    </row>
    <row r="771" spans="2:2" ht="15.75" customHeight="1" x14ac:dyDescent="0.25">
      <c r="B771" s="4"/>
    </row>
    <row r="772" spans="2:2" ht="15.75" customHeight="1" x14ac:dyDescent="0.25">
      <c r="B772" s="4"/>
    </row>
    <row r="773" spans="2:2" ht="15.75" customHeight="1" x14ac:dyDescent="0.25">
      <c r="B773" s="4"/>
    </row>
    <row r="774" spans="2:2" ht="15.75" customHeight="1" x14ac:dyDescent="0.25">
      <c r="B774" s="4"/>
    </row>
    <row r="775" spans="2:2" ht="15.75" customHeight="1" x14ac:dyDescent="0.25">
      <c r="B775" s="4"/>
    </row>
    <row r="776" spans="2:2" ht="15.75" customHeight="1" x14ac:dyDescent="0.25">
      <c r="B776" s="4"/>
    </row>
    <row r="777" spans="2:2" ht="15.75" customHeight="1" x14ac:dyDescent="0.25">
      <c r="B777" s="4"/>
    </row>
    <row r="778" spans="2:2" ht="15.75" customHeight="1" x14ac:dyDescent="0.25">
      <c r="B778" s="4"/>
    </row>
    <row r="779" spans="2:2" ht="15.75" customHeight="1" x14ac:dyDescent="0.25">
      <c r="B779" s="4"/>
    </row>
    <row r="780" spans="2:2" ht="15.75" customHeight="1" x14ac:dyDescent="0.25">
      <c r="B780" s="4"/>
    </row>
    <row r="781" spans="2:2" ht="15.75" customHeight="1" x14ac:dyDescent="0.25">
      <c r="B781" s="4"/>
    </row>
    <row r="782" spans="2:2" ht="15.75" customHeight="1" x14ac:dyDescent="0.25">
      <c r="B782" s="4"/>
    </row>
    <row r="783" spans="2:2" ht="15.75" customHeight="1" x14ac:dyDescent="0.25">
      <c r="B783" s="4"/>
    </row>
    <row r="784" spans="2:2" ht="15.75" customHeight="1" x14ac:dyDescent="0.25">
      <c r="B784" s="4"/>
    </row>
    <row r="785" spans="2:2" ht="15.75" customHeight="1" x14ac:dyDescent="0.25">
      <c r="B785" s="4"/>
    </row>
    <row r="786" spans="2:2" ht="15.75" customHeight="1" x14ac:dyDescent="0.25">
      <c r="B786" s="4"/>
    </row>
    <row r="787" spans="2:2" ht="15.75" customHeight="1" x14ac:dyDescent="0.25">
      <c r="B787" s="4"/>
    </row>
    <row r="788" spans="2:2" ht="15.75" customHeight="1" x14ac:dyDescent="0.25">
      <c r="B788" s="4"/>
    </row>
    <row r="789" spans="2:2" ht="15.75" customHeight="1" x14ac:dyDescent="0.25">
      <c r="B789" s="4"/>
    </row>
    <row r="790" spans="2:2" ht="15.75" customHeight="1" x14ac:dyDescent="0.25">
      <c r="B790" s="4"/>
    </row>
    <row r="791" spans="2:2" ht="15.75" customHeight="1" x14ac:dyDescent="0.25">
      <c r="B791" s="4"/>
    </row>
    <row r="792" spans="2:2" ht="15.75" customHeight="1" x14ac:dyDescent="0.25">
      <c r="B792" s="4"/>
    </row>
    <row r="793" spans="2:2" ht="15.75" customHeight="1" x14ac:dyDescent="0.25">
      <c r="B793" s="4"/>
    </row>
    <row r="794" spans="2:2" ht="15.75" customHeight="1" x14ac:dyDescent="0.25">
      <c r="B794" s="4"/>
    </row>
    <row r="795" spans="2:2" ht="15.75" customHeight="1" x14ac:dyDescent="0.25">
      <c r="B795" s="4"/>
    </row>
    <row r="796" spans="2:2" ht="15.75" customHeight="1" x14ac:dyDescent="0.25">
      <c r="B796" s="4"/>
    </row>
    <row r="797" spans="2:2" ht="15.75" customHeight="1" x14ac:dyDescent="0.25">
      <c r="B797" s="4"/>
    </row>
    <row r="798" spans="2:2" ht="15.75" customHeight="1" x14ac:dyDescent="0.25">
      <c r="B798" s="4"/>
    </row>
    <row r="799" spans="2:2" ht="15.75" customHeight="1" x14ac:dyDescent="0.25">
      <c r="B799" s="4"/>
    </row>
    <row r="800" spans="2:2" ht="15.75" customHeight="1" x14ac:dyDescent="0.25">
      <c r="B800" s="4"/>
    </row>
    <row r="801" spans="2:2" ht="15.75" customHeight="1" x14ac:dyDescent="0.25">
      <c r="B801" s="4"/>
    </row>
    <row r="802" spans="2:2" ht="15.75" customHeight="1" x14ac:dyDescent="0.25">
      <c r="B802" s="4"/>
    </row>
    <row r="803" spans="2:2" ht="15.75" customHeight="1" x14ac:dyDescent="0.25">
      <c r="B803" s="4"/>
    </row>
    <row r="804" spans="2:2" ht="15.75" customHeight="1" x14ac:dyDescent="0.25">
      <c r="B804" s="4"/>
    </row>
    <row r="805" spans="2:2" ht="15.75" customHeight="1" x14ac:dyDescent="0.25">
      <c r="B805" s="4"/>
    </row>
    <row r="806" spans="2:2" ht="15.75" customHeight="1" x14ac:dyDescent="0.25">
      <c r="B806" s="4"/>
    </row>
    <row r="807" spans="2:2" ht="15.75" customHeight="1" x14ac:dyDescent="0.25">
      <c r="B807" s="4"/>
    </row>
    <row r="808" spans="2:2" ht="15.75" customHeight="1" x14ac:dyDescent="0.25">
      <c r="B808" s="4"/>
    </row>
    <row r="809" spans="2:2" ht="15.75" customHeight="1" x14ac:dyDescent="0.25">
      <c r="B809" s="4"/>
    </row>
    <row r="810" spans="2:2" ht="15.75" customHeight="1" x14ac:dyDescent="0.25">
      <c r="B810" s="4"/>
    </row>
    <row r="811" spans="2:2" ht="15.75" customHeight="1" x14ac:dyDescent="0.25">
      <c r="B811" s="4"/>
    </row>
    <row r="812" spans="2:2" ht="15.75" customHeight="1" x14ac:dyDescent="0.25">
      <c r="B812" s="4"/>
    </row>
    <row r="813" spans="2:2" ht="15.75" customHeight="1" x14ac:dyDescent="0.25">
      <c r="B813" s="4"/>
    </row>
    <row r="814" spans="2:2" ht="15.75" customHeight="1" x14ac:dyDescent="0.25">
      <c r="B814" s="4"/>
    </row>
    <row r="815" spans="2:2" ht="15.75" customHeight="1" x14ac:dyDescent="0.25">
      <c r="B815" s="4"/>
    </row>
    <row r="816" spans="2:2" ht="15.75" customHeight="1" x14ac:dyDescent="0.25">
      <c r="B816" s="4"/>
    </row>
    <row r="817" spans="2:2" ht="15.75" customHeight="1" x14ac:dyDescent="0.25">
      <c r="B817" s="4"/>
    </row>
    <row r="818" spans="2:2" ht="15.75" customHeight="1" x14ac:dyDescent="0.25">
      <c r="B818" s="4"/>
    </row>
    <row r="819" spans="2:2" ht="15.75" customHeight="1" x14ac:dyDescent="0.25">
      <c r="B819" s="4"/>
    </row>
    <row r="820" spans="2:2" ht="15.75" customHeight="1" x14ac:dyDescent="0.25">
      <c r="B820" s="4"/>
    </row>
    <row r="821" spans="2:2" ht="15.75" customHeight="1" x14ac:dyDescent="0.25">
      <c r="B821" s="4"/>
    </row>
    <row r="822" spans="2:2" ht="15.75" customHeight="1" x14ac:dyDescent="0.25">
      <c r="B822" s="4"/>
    </row>
    <row r="823" spans="2:2" ht="15.75" customHeight="1" x14ac:dyDescent="0.25">
      <c r="B823" s="4"/>
    </row>
    <row r="824" spans="2:2" ht="15.75" customHeight="1" x14ac:dyDescent="0.25">
      <c r="B824" s="4"/>
    </row>
    <row r="825" spans="2:2" ht="15.75" customHeight="1" x14ac:dyDescent="0.25">
      <c r="B825" s="4"/>
    </row>
    <row r="826" spans="2:2" ht="15.75" customHeight="1" x14ac:dyDescent="0.25">
      <c r="B826" s="4"/>
    </row>
    <row r="827" spans="2:2" ht="15.75" customHeight="1" x14ac:dyDescent="0.25">
      <c r="B827" s="4"/>
    </row>
    <row r="828" spans="2:2" ht="15.75" customHeight="1" x14ac:dyDescent="0.25">
      <c r="B828" s="4"/>
    </row>
    <row r="829" spans="2:2" ht="15.75" customHeight="1" x14ac:dyDescent="0.25">
      <c r="B829" s="4"/>
    </row>
    <row r="830" spans="2:2" ht="15.75" customHeight="1" x14ac:dyDescent="0.25">
      <c r="B830" s="4"/>
    </row>
    <row r="831" spans="2:2" ht="15.75" customHeight="1" x14ac:dyDescent="0.25">
      <c r="B831" s="4"/>
    </row>
    <row r="832" spans="2:2" ht="15.75" customHeight="1" x14ac:dyDescent="0.25">
      <c r="B832" s="4"/>
    </row>
    <row r="833" spans="2:2" ht="15.75" customHeight="1" x14ac:dyDescent="0.25">
      <c r="B833" s="4"/>
    </row>
    <row r="834" spans="2:2" ht="15.75" customHeight="1" x14ac:dyDescent="0.25">
      <c r="B834" s="4"/>
    </row>
    <row r="835" spans="2:2" ht="15.75" customHeight="1" x14ac:dyDescent="0.25">
      <c r="B835" s="4"/>
    </row>
    <row r="836" spans="2:2" ht="15.75" customHeight="1" x14ac:dyDescent="0.25">
      <c r="B836" s="4"/>
    </row>
    <row r="837" spans="2:2" ht="15.75" customHeight="1" x14ac:dyDescent="0.25">
      <c r="B837" s="4"/>
    </row>
    <row r="838" spans="2:2" ht="15.75" customHeight="1" x14ac:dyDescent="0.25">
      <c r="B838" s="4"/>
    </row>
    <row r="839" spans="2:2" ht="15.75" customHeight="1" x14ac:dyDescent="0.25">
      <c r="B839" s="4"/>
    </row>
    <row r="840" spans="2:2" ht="15.75" customHeight="1" x14ac:dyDescent="0.25">
      <c r="B840" s="4"/>
    </row>
    <row r="841" spans="2:2" ht="15.75" customHeight="1" x14ac:dyDescent="0.25">
      <c r="B841" s="4"/>
    </row>
    <row r="842" spans="2:2" ht="15.75" customHeight="1" x14ac:dyDescent="0.25">
      <c r="B842" s="4"/>
    </row>
    <row r="843" spans="2:2" ht="15.75" customHeight="1" x14ac:dyDescent="0.25">
      <c r="B843" s="4"/>
    </row>
    <row r="844" spans="2:2" ht="15.75" customHeight="1" x14ac:dyDescent="0.25">
      <c r="B844" s="4"/>
    </row>
    <row r="845" spans="2:2" ht="15.75" customHeight="1" x14ac:dyDescent="0.25">
      <c r="B845" s="4"/>
    </row>
    <row r="846" spans="2:2" ht="15.75" customHeight="1" x14ac:dyDescent="0.25">
      <c r="B846" s="4"/>
    </row>
    <row r="847" spans="2:2" ht="15.75" customHeight="1" x14ac:dyDescent="0.25">
      <c r="B847" s="4"/>
    </row>
    <row r="848" spans="2:2" ht="15.75" customHeight="1" x14ac:dyDescent="0.25">
      <c r="B848" s="4"/>
    </row>
    <row r="849" spans="2:2" ht="15.75" customHeight="1" x14ac:dyDescent="0.25">
      <c r="B849" s="4"/>
    </row>
    <row r="850" spans="2:2" ht="15.75" customHeight="1" x14ac:dyDescent="0.25">
      <c r="B850" s="4"/>
    </row>
    <row r="851" spans="2:2" ht="15.75" customHeight="1" x14ac:dyDescent="0.25">
      <c r="B851" s="4"/>
    </row>
    <row r="852" spans="2:2" ht="15.75" customHeight="1" x14ac:dyDescent="0.25">
      <c r="B852" s="4"/>
    </row>
    <row r="853" spans="2:2" ht="15.75" customHeight="1" x14ac:dyDescent="0.25">
      <c r="B853" s="4"/>
    </row>
    <row r="854" spans="2:2" ht="15.75" customHeight="1" x14ac:dyDescent="0.25">
      <c r="B854" s="4"/>
    </row>
    <row r="855" spans="2:2" ht="15.75" customHeight="1" x14ac:dyDescent="0.25">
      <c r="B855" s="4"/>
    </row>
    <row r="856" spans="2:2" ht="15.75" customHeight="1" x14ac:dyDescent="0.25">
      <c r="B856" s="4"/>
    </row>
    <row r="857" spans="2:2" ht="15.75" customHeight="1" x14ac:dyDescent="0.25">
      <c r="B857" s="4"/>
    </row>
    <row r="858" spans="2:2" ht="15.75" customHeight="1" x14ac:dyDescent="0.25">
      <c r="B858" s="4"/>
    </row>
    <row r="859" spans="2:2" ht="15.75" customHeight="1" x14ac:dyDescent="0.25">
      <c r="B859" s="4"/>
    </row>
    <row r="860" spans="2:2" ht="15.75" customHeight="1" x14ac:dyDescent="0.25">
      <c r="B860" s="4"/>
    </row>
    <row r="861" spans="2:2" ht="15.75" customHeight="1" x14ac:dyDescent="0.25">
      <c r="B861" s="4"/>
    </row>
    <row r="862" spans="2:2" ht="15.75" customHeight="1" x14ac:dyDescent="0.25">
      <c r="B862" s="4"/>
    </row>
    <row r="863" spans="2:2" ht="15.75" customHeight="1" x14ac:dyDescent="0.25">
      <c r="B863" s="4"/>
    </row>
    <row r="864" spans="2:2" ht="15.75" customHeight="1" x14ac:dyDescent="0.25">
      <c r="B864" s="4"/>
    </row>
    <row r="865" spans="2:2" ht="15.75" customHeight="1" x14ac:dyDescent="0.25">
      <c r="B865" s="4"/>
    </row>
    <row r="866" spans="2:2" ht="15.75" customHeight="1" x14ac:dyDescent="0.25">
      <c r="B866" s="4"/>
    </row>
    <row r="867" spans="2:2" ht="15.75" customHeight="1" x14ac:dyDescent="0.25">
      <c r="B867" s="4"/>
    </row>
    <row r="868" spans="2:2" ht="15.75" customHeight="1" x14ac:dyDescent="0.25">
      <c r="B868" s="4"/>
    </row>
    <row r="869" spans="2:2" ht="15.75" customHeight="1" x14ac:dyDescent="0.25">
      <c r="B869" s="4"/>
    </row>
    <row r="870" spans="2:2" ht="15.75" customHeight="1" x14ac:dyDescent="0.25">
      <c r="B870" s="4"/>
    </row>
    <row r="871" spans="2:2" ht="15.75" customHeight="1" x14ac:dyDescent="0.25">
      <c r="B871" s="4"/>
    </row>
    <row r="872" spans="2:2" ht="15.75" customHeight="1" x14ac:dyDescent="0.25">
      <c r="B872" s="4"/>
    </row>
    <row r="873" spans="2:2" ht="15.75" customHeight="1" x14ac:dyDescent="0.25">
      <c r="B873" s="4"/>
    </row>
    <row r="874" spans="2:2" ht="15.75" customHeight="1" x14ac:dyDescent="0.25">
      <c r="B874" s="4"/>
    </row>
    <row r="875" spans="2:2" ht="15.75" customHeight="1" x14ac:dyDescent="0.25">
      <c r="B875" s="4"/>
    </row>
    <row r="876" spans="2:2" ht="15.75" customHeight="1" x14ac:dyDescent="0.25">
      <c r="B876" s="4"/>
    </row>
    <row r="877" spans="2:2" ht="15.75" customHeight="1" x14ac:dyDescent="0.25">
      <c r="B877" s="4"/>
    </row>
    <row r="878" spans="2:2" ht="15.75" customHeight="1" x14ac:dyDescent="0.25">
      <c r="B878" s="4"/>
    </row>
    <row r="879" spans="2:2" ht="15.75" customHeight="1" x14ac:dyDescent="0.25">
      <c r="B879" s="4"/>
    </row>
    <row r="880" spans="2:2" ht="15.75" customHeight="1" x14ac:dyDescent="0.25">
      <c r="B880" s="4"/>
    </row>
    <row r="881" spans="2:2" ht="15.75" customHeight="1" x14ac:dyDescent="0.25">
      <c r="B881" s="4"/>
    </row>
    <row r="882" spans="2:2" ht="15.75" customHeight="1" x14ac:dyDescent="0.25">
      <c r="B882" s="4"/>
    </row>
    <row r="883" spans="2:2" ht="15.75" customHeight="1" x14ac:dyDescent="0.25">
      <c r="B883" s="4"/>
    </row>
    <row r="884" spans="2:2" ht="15.75" customHeight="1" x14ac:dyDescent="0.25">
      <c r="B884" s="4"/>
    </row>
    <row r="885" spans="2:2" ht="15.75" customHeight="1" x14ac:dyDescent="0.25">
      <c r="B885" s="4"/>
    </row>
    <row r="886" spans="2:2" ht="15.75" customHeight="1" x14ac:dyDescent="0.25">
      <c r="B886" s="4"/>
    </row>
    <row r="887" spans="2:2" ht="15.75" customHeight="1" x14ac:dyDescent="0.25">
      <c r="B887" s="4"/>
    </row>
    <row r="888" spans="2:2" ht="15.75" customHeight="1" x14ac:dyDescent="0.25">
      <c r="B888" s="4"/>
    </row>
    <row r="889" spans="2:2" ht="15.75" customHeight="1" x14ac:dyDescent="0.25">
      <c r="B889" s="4"/>
    </row>
    <row r="890" spans="2:2" ht="15.75" customHeight="1" x14ac:dyDescent="0.25">
      <c r="B890" s="4"/>
    </row>
    <row r="891" spans="2:2" ht="15.75" customHeight="1" x14ac:dyDescent="0.25">
      <c r="B891" s="4"/>
    </row>
    <row r="892" spans="2:2" ht="15.75" customHeight="1" x14ac:dyDescent="0.25">
      <c r="B892" s="4"/>
    </row>
    <row r="893" spans="2:2" ht="15.75" customHeight="1" x14ac:dyDescent="0.25">
      <c r="B893" s="4"/>
    </row>
    <row r="894" spans="2:2" ht="15.75" customHeight="1" x14ac:dyDescent="0.25">
      <c r="B894" s="4"/>
    </row>
    <row r="895" spans="2:2" ht="15.75" customHeight="1" x14ac:dyDescent="0.25">
      <c r="B895" s="4"/>
    </row>
    <row r="896" spans="2:2" ht="15.75" customHeight="1" x14ac:dyDescent="0.25">
      <c r="B896" s="4"/>
    </row>
    <row r="897" spans="2:2" ht="15.75" customHeight="1" x14ac:dyDescent="0.25">
      <c r="B897" s="4"/>
    </row>
    <row r="898" spans="2:2" ht="15.75" customHeight="1" x14ac:dyDescent="0.25">
      <c r="B898" s="4"/>
    </row>
    <row r="899" spans="2:2" ht="15.75" customHeight="1" x14ac:dyDescent="0.25">
      <c r="B899" s="4"/>
    </row>
    <row r="900" spans="2:2" ht="15.75" customHeight="1" x14ac:dyDescent="0.25">
      <c r="B900" s="4"/>
    </row>
    <row r="901" spans="2:2" ht="15.75" customHeight="1" x14ac:dyDescent="0.25">
      <c r="B901" s="4"/>
    </row>
    <row r="902" spans="2:2" ht="15.75" customHeight="1" x14ac:dyDescent="0.25">
      <c r="B902" s="4"/>
    </row>
    <row r="903" spans="2:2" ht="15.75" customHeight="1" x14ac:dyDescent="0.25">
      <c r="B903" s="4"/>
    </row>
    <row r="904" spans="2:2" ht="15.75" customHeight="1" x14ac:dyDescent="0.25">
      <c r="B904" s="4"/>
    </row>
    <row r="905" spans="2:2" ht="15.75" customHeight="1" x14ac:dyDescent="0.25">
      <c r="B905" s="4"/>
    </row>
    <row r="906" spans="2:2" ht="15.75" customHeight="1" x14ac:dyDescent="0.25">
      <c r="B906" s="4"/>
    </row>
    <row r="907" spans="2:2" ht="15.75" customHeight="1" x14ac:dyDescent="0.25">
      <c r="B907" s="4"/>
    </row>
    <row r="908" spans="2:2" ht="15.75" customHeight="1" x14ac:dyDescent="0.25">
      <c r="B908" s="4"/>
    </row>
    <row r="909" spans="2:2" ht="15.75" customHeight="1" x14ac:dyDescent="0.25">
      <c r="B909" s="4"/>
    </row>
    <row r="910" spans="2:2" ht="15.75" customHeight="1" x14ac:dyDescent="0.25">
      <c r="B910" s="4"/>
    </row>
    <row r="911" spans="2:2" ht="15.75" customHeight="1" x14ac:dyDescent="0.25">
      <c r="B911" s="4"/>
    </row>
    <row r="912" spans="2:2" ht="15.75" customHeight="1" x14ac:dyDescent="0.25">
      <c r="B912" s="4"/>
    </row>
    <row r="913" spans="2:2" ht="15.75" customHeight="1" x14ac:dyDescent="0.25">
      <c r="B913" s="4"/>
    </row>
    <row r="914" spans="2:2" ht="15.75" customHeight="1" x14ac:dyDescent="0.25">
      <c r="B914" s="4"/>
    </row>
    <row r="915" spans="2:2" ht="15.75" customHeight="1" x14ac:dyDescent="0.25">
      <c r="B915" s="4"/>
    </row>
    <row r="916" spans="2:2" ht="15.75" customHeight="1" x14ac:dyDescent="0.25">
      <c r="B916" s="4"/>
    </row>
    <row r="917" spans="2:2" ht="15.75" customHeight="1" x14ac:dyDescent="0.25">
      <c r="B917" s="4"/>
    </row>
    <row r="918" spans="2:2" ht="15.75" customHeight="1" x14ac:dyDescent="0.25">
      <c r="B918" s="4"/>
    </row>
    <row r="919" spans="2:2" ht="15.75" customHeight="1" x14ac:dyDescent="0.25">
      <c r="B919" s="4"/>
    </row>
    <row r="920" spans="2:2" ht="15.75" customHeight="1" x14ac:dyDescent="0.25">
      <c r="B920" s="4"/>
    </row>
    <row r="921" spans="2:2" ht="15.75" customHeight="1" x14ac:dyDescent="0.25">
      <c r="B921" s="4"/>
    </row>
    <row r="922" spans="2:2" ht="15.75" customHeight="1" x14ac:dyDescent="0.25">
      <c r="B922" s="4"/>
    </row>
    <row r="923" spans="2:2" ht="15.75" customHeight="1" x14ac:dyDescent="0.25">
      <c r="B923" s="4"/>
    </row>
    <row r="924" spans="2:2" ht="15.75" customHeight="1" x14ac:dyDescent="0.25">
      <c r="B924" s="4"/>
    </row>
    <row r="925" spans="2:2" ht="15.75" customHeight="1" x14ac:dyDescent="0.25">
      <c r="B925" s="4"/>
    </row>
    <row r="926" spans="2:2" ht="15.75" customHeight="1" x14ac:dyDescent="0.25">
      <c r="B926" s="4"/>
    </row>
    <row r="927" spans="2:2" ht="15.75" customHeight="1" x14ac:dyDescent="0.25">
      <c r="B927" s="4"/>
    </row>
    <row r="928" spans="2:2" ht="15.75" customHeight="1" x14ac:dyDescent="0.25">
      <c r="B928" s="4"/>
    </row>
    <row r="929" spans="2:2" ht="15.75" customHeight="1" x14ac:dyDescent="0.25">
      <c r="B929" s="4"/>
    </row>
    <row r="930" spans="2:2" ht="15.75" customHeight="1" x14ac:dyDescent="0.25">
      <c r="B930" s="4"/>
    </row>
    <row r="931" spans="2:2" ht="15.75" customHeight="1" x14ac:dyDescent="0.25">
      <c r="B931" s="4"/>
    </row>
    <row r="932" spans="2:2" ht="15.75" customHeight="1" x14ac:dyDescent="0.25">
      <c r="B932" s="4"/>
    </row>
    <row r="933" spans="2:2" ht="15.75" customHeight="1" x14ac:dyDescent="0.25">
      <c r="B933" s="4"/>
    </row>
    <row r="934" spans="2:2" ht="15.75" customHeight="1" x14ac:dyDescent="0.25">
      <c r="B934" s="4"/>
    </row>
    <row r="935" spans="2:2" ht="15.75" customHeight="1" x14ac:dyDescent="0.25">
      <c r="B935" s="4"/>
    </row>
    <row r="936" spans="2:2" ht="15.75" customHeight="1" x14ac:dyDescent="0.25">
      <c r="B936" s="4"/>
    </row>
    <row r="937" spans="2:2" ht="15.75" customHeight="1" x14ac:dyDescent="0.25">
      <c r="B937" s="4"/>
    </row>
    <row r="938" spans="2:2" ht="15.75" customHeight="1" x14ac:dyDescent="0.25">
      <c r="B938" s="4"/>
    </row>
    <row r="939" spans="2:2" ht="15.75" customHeight="1" x14ac:dyDescent="0.25">
      <c r="B939" s="4"/>
    </row>
    <row r="940" spans="2:2" ht="15.75" customHeight="1" x14ac:dyDescent="0.25">
      <c r="B940" s="4"/>
    </row>
    <row r="941" spans="2:2" ht="15.75" customHeight="1" x14ac:dyDescent="0.25">
      <c r="B941" s="4"/>
    </row>
    <row r="942" spans="2:2" ht="15.75" customHeight="1" x14ac:dyDescent="0.25">
      <c r="B942" s="4"/>
    </row>
    <row r="943" spans="2:2" ht="15.75" customHeight="1" x14ac:dyDescent="0.25">
      <c r="B943" s="4"/>
    </row>
    <row r="944" spans="2:2" ht="15.75" customHeight="1" x14ac:dyDescent="0.25">
      <c r="B944" s="4"/>
    </row>
    <row r="945" spans="2:2" ht="15.75" customHeight="1" x14ac:dyDescent="0.25">
      <c r="B945" s="4"/>
    </row>
    <row r="946" spans="2:2" ht="15.75" customHeight="1" x14ac:dyDescent="0.25">
      <c r="B946" s="4"/>
    </row>
    <row r="947" spans="2:2" ht="15.75" customHeight="1" x14ac:dyDescent="0.25">
      <c r="B947" s="4"/>
    </row>
    <row r="948" spans="2:2" ht="15.75" customHeight="1" x14ac:dyDescent="0.25">
      <c r="B948" s="4"/>
    </row>
    <row r="949" spans="2:2" ht="15.75" customHeight="1" x14ac:dyDescent="0.25">
      <c r="B949" s="4"/>
    </row>
    <row r="950" spans="2:2" ht="15.75" customHeight="1" x14ac:dyDescent="0.25">
      <c r="B950" s="4"/>
    </row>
    <row r="951" spans="2:2" ht="15.75" customHeight="1" x14ac:dyDescent="0.25">
      <c r="B951" s="4"/>
    </row>
    <row r="952" spans="2:2" ht="15.75" customHeight="1" x14ac:dyDescent="0.25">
      <c r="B952" s="4"/>
    </row>
    <row r="953" spans="2:2" ht="15.75" customHeight="1" x14ac:dyDescent="0.25">
      <c r="B953" s="4"/>
    </row>
    <row r="954" spans="2:2" ht="15.75" customHeight="1" x14ac:dyDescent="0.25">
      <c r="B954" s="4"/>
    </row>
    <row r="955" spans="2:2" ht="15.75" customHeight="1" x14ac:dyDescent="0.25">
      <c r="B955" s="4"/>
    </row>
    <row r="956" spans="2:2" ht="15.75" customHeight="1" x14ac:dyDescent="0.25">
      <c r="B956" s="4"/>
    </row>
    <row r="957" spans="2:2" ht="15.75" customHeight="1" x14ac:dyDescent="0.25">
      <c r="B957" s="4"/>
    </row>
    <row r="958" spans="2:2" ht="15.75" customHeight="1" x14ac:dyDescent="0.25">
      <c r="B958" s="4"/>
    </row>
    <row r="959" spans="2:2" ht="15.75" customHeight="1" x14ac:dyDescent="0.25">
      <c r="B959" s="4"/>
    </row>
    <row r="960" spans="2:2" ht="15.75" customHeight="1" x14ac:dyDescent="0.25">
      <c r="B960" s="4"/>
    </row>
    <row r="961" spans="2:2" ht="15.75" customHeight="1" x14ac:dyDescent="0.25">
      <c r="B961" s="4"/>
    </row>
    <row r="962" spans="2:2" ht="15.75" customHeight="1" x14ac:dyDescent="0.25">
      <c r="B962" s="4"/>
    </row>
    <row r="963" spans="2:2" ht="15.75" customHeight="1" x14ac:dyDescent="0.25">
      <c r="B963" s="4"/>
    </row>
    <row r="964" spans="2:2" ht="15.75" customHeight="1" x14ac:dyDescent="0.25">
      <c r="B964" s="4"/>
    </row>
    <row r="965" spans="2:2" ht="15.75" customHeight="1" x14ac:dyDescent="0.25">
      <c r="B965" s="4"/>
    </row>
    <row r="966" spans="2:2" ht="15.75" customHeight="1" x14ac:dyDescent="0.25">
      <c r="B966" s="4"/>
    </row>
    <row r="967" spans="2:2" ht="15.75" customHeight="1" x14ac:dyDescent="0.25">
      <c r="B967" s="4"/>
    </row>
    <row r="968" spans="2:2" ht="15.75" customHeight="1" x14ac:dyDescent="0.25">
      <c r="B968" s="4"/>
    </row>
    <row r="969" spans="2:2" ht="15.75" customHeight="1" x14ac:dyDescent="0.25">
      <c r="B969" s="4"/>
    </row>
    <row r="970" spans="2:2" ht="15.75" customHeight="1" x14ac:dyDescent="0.25">
      <c r="B970" s="4"/>
    </row>
    <row r="971" spans="2:2" ht="15.75" customHeight="1" x14ac:dyDescent="0.25">
      <c r="B971" s="4"/>
    </row>
    <row r="972" spans="2:2" ht="15.75" customHeight="1" x14ac:dyDescent="0.25">
      <c r="B972" s="4"/>
    </row>
    <row r="973" spans="2:2" ht="15.75" customHeight="1" x14ac:dyDescent="0.25">
      <c r="B973" s="4"/>
    </row>
    <row r="974" spans="2:2" ht="15.75" customHeight="1" x14ac:dyDescent="0.25">
      <c r="B974" s="4"/>
    </row>
    <row r="975" spans="2:2" ht="15.75" customHeight="1" x14ac:dyDescent="0.25">
      <c r="B975" s="4"/>
    </row>
    <row r="976" spans="2:2" ht="15.75" customHeight="1" x14ac:dyDescent="0.25">
      <c r="B976" s="4"/>
    </row>
    <row r="977" spans="2:2" ht="15.75" customHeight="1" x14ac:dyDescent="0.25">
      <c r="B977" s="4"/>
    </row>
    <row r="978" spans="2:2" ht="15.75" customHeight="1" x14ac:dyDescent="0.25">
      <c r="B978" s="4"/>
    </row>
    <row r="979" spans="2:2" ht="15.75" customHeight="1" x14ac:dyDescent="0.25">
      <c r="B979" s="4"/>
    </row>
    <row r="980" spans="2:2" ht="15.75" customHeight="1" x14ac:dyDescent="0.25">
      <c r="B980" s="4"/>
    </row>
    <row r="981" spans="2:2" ht="15.75" customHeight="1" x14ac:dyDescent="0.25">
      <c r="B981" s="4"/>
    </row>
    <row r="982" spans="2:2" ht="15.75" customHeight="1" x14ac:dyDescent="0.25">
      <c r="B982" s="4"/>
    </row>
    <row r="983" spans="2:2" ht="15.75" customHeight="1" x14ac:dyDescent="0.25">
      <c r="B983" s="4"/>
    </row>
    <row r="984" spans="2:2" ht="15.75" customHeight="1" x14ac:dyDescent="0.25">
      <c r="B984" s="4"/>
    </row>
    <row r="985" spans="2:2" ht="15.75" customHeight="1" x14ac:dyDescent="0.25">
      <c r="B985" s="4"/>
    </row>
    <row r="986" spans="2:2" ht="15.75" customHeight="1" x14ac:dyDescent="0.25">
      <c r="B986" s="4"/>
    </row>
    <row r="987" spans="2:2" ht="15.75" customHeight="1" x14ac:dyDescent="0.25">
      <c r="B987" s="4"/>
    </row>
    <row r="988" spans="2:2" ht="15.75" customHeight="1" x14ac:dyDescent="0.25">
      <c r="B988" s="4"/>
    </row>
    <row r="989" spans="2:2" ht="15.75" customHeight="1" x14ac:dyDescent="0.25">
      <c r="B989" s="4"/>
    </row>
    <row r="990" spans="2:2" ht="15.75" customHeight="1" x14ac:dyDescent="0.25">
      <c r="B990" s="4"/>
    </row>
    <row r="991" spans="2:2" ht="15.75" customHeight="1" x14ac:dyDescent="0.25">
      <c r="B991" s="4"/>
    </row>
    <row r="992" spans="2:2" ht="15.75" customHeight="1" x14ac:dyDescent="0.25">
      <c r="B992" s="4"/>
    </row>
    <row r="993" spans="2:2" ht="15.75" customHeight="1" x14ac:dyDescent="0.25">
      <c r="B993" s="4"/>
    </row>
    <row r="994" spans="2:2" ht="15.75" customHeight="1" x14ac:dyDescent="0.25">
      <c r="B994" s="4"/>
    </row>
    <row r="995" spans="2:2" ht="15.75" customHeight="1" x14ac:dyDescent="0.25">
      <c r="B995" s="4"/>
    </row>
  </sheetData>
  <mergeCells count="37">
    <mergeCell ref="B2:B4"/>
    <mergeCell ref="E6:F6"/>
    <mergeCell ref="E7:F7"/>
    <mergeCell ref="E8:F8"/>
    <mergeCell ref="C6:D6"/>
    <mergeCell ref="C3:C4"/>
    <mergeCell ref="D3:D4"/>
    <mergeCell ref="C7:D7"/>
    <mergeCell ref="C8:D8"/>
    <mergeCell ref="E9:F9"/>
    <mergeCell ref="E10:F10"/>
    <mergeCell ref="E11:F11"/>
    <mergeCell ref="E12:F12"/>
    <mergeCell ref="E13:F13"/>
    <mergeCell ref="E22:F22"/>
    <mergeCell ref="E19:F19"/>
    <mergeCell ref="E21:F21"/>
    <mergeCell ref="E14:F14"/>
    <mergeCell ref="E15:F15"/>
    <mergeCell ref="E16:F16"/>
    <mergeCell ref="E18:F18"/>
    <mergeCell ref="E17:F17"/>
    <mergeCell ref="E20:F20"/>
    <mergeCell ref="C9:D9"/>
    <mergeCell ref="C10:D10"/>
    <mergeCell ref="C11:D11"/>
    <mergeCell ref="C12:D12"/>
    <mergeCell ref="C13:D13"/>
    <mergeCell ref="C19:D19"/>
    <mergeCell ref="C20:D20"/>
    <mergeCell ref="C21:D21"/>
    <mergeCell ref="C22:D22"/>
    <mergeCell ref="C14:D14"/>
    <mergeCell ref="C15:D15"/>
    <mergeCell ref="C16:D16"/>
    <mergeCell ref="C17:D17"/>
    <mergeCell ref="C18:D18"/>
  </mergeCells>
  <pageMargins left="0.7" right="0.7" top="0.75" bottom="0.75"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000"/>
  <sheetViews>
    <sheetView topLeftCell="V1" zoomScale="80" zoomScaleNormal="80" workbookViewId="0">
      <pane ySplit="12" topLeftCell="A13" activePane="bottomLeft" state="frozen"/>
      <selection pane="bottomLeft" activeCell="AD6" sqref="AD6"/>
    </sheetView>
  </sheetViews>
  <sheetFormatPr baseColWidth="10" defaultColWidth="12.625" defaultRowHeight="15" customHeight="1" x14ac:dyDescent="0.2"/>
  <cols>
    <col min="1" max="1" width="15" customWidth="1"/>
    <col min="2" max="2" width="10.125" hidden="1" customWidth="1"/>
    <col min="3" max="3" width="3" customWidth="1"/>
    <col min="4" max="4" width="8.625" hidden="1" customWidth="1"/>
    <col min="5" max="5" width="44.5" customWidth="1"/>
    <col min="6" max="6" width="8.75" hidden="1" customWidth="1"/>
    <col min="7" max="7" width="3.5" customWidth="1"/>
    <col min="8" max="8" width="18" customWidth="1"/>
    <col min="9" max="9" width="4.75" hidden="1" customWidth="1"/>
    <col min="10" max="10" width="4.75" customWidth="1"/>
    <col min="11" max="21" width="15.625" customWidth="1"/>
    <col min="22" max="22" width="22" customWidth="1"/>
    <col min="23" max="23" width="18" customWidth="1"/>
    <col min="24" max="24" width="7" customWidth="1"/>
    <col min="25" max="25" width="4.625" customWidth="1"/>
    <col min="26" max="26" width="18" customWidth="1"/>
    <col min="29" max="29" width="35.625" customWidth="1"/>
    <col min="30" max="30" width="30.75" customWidth="1"/>
    <col min="31" max="31" width="34.25" customWidth="1"/>
  </cols>
  <sheetData>
    <row r="1" spans="1:33" ht="30" x14ac:dyDescent="0.2">
      <c r="A1" s="7" t="s">
        <v>167</v>
      </c>
      <c r="B1" s="6"/>
      <c r="C1" s="6"/>
      <c r="D1" s="6"/>
      <c r="E1" s="7" t="s">
        <v>168</v>
      </c>
      <c r="F1" s="8"/>
      <c r="G1" s="6"/>
      <c r="H1" s="7" t="s">
        <v>191</v>
      </c>
      <c r="I1" s="6"/>
      <c r="J1" s="6"/>
      <c r="K1" s="6"/>
      <c r="L1" s="6"/>
      <c r="M1" s="6"/>
      <c r="N1" s="6"/>
      <c r="O1" s="6"/>
      <c r="P1" s="6"/>
      <c r="Q1" s="6"/>
      <c r="R1" s="6"/>
      <c r="S1" s="6"/>
      <c r="T1" s="6"/>
      <c r="U1" s="6"/>
      <c r="V1" s="6"/>
      <c r="W1" s="7" t="s">
        <v>179</v>
      </c>
      <c r="X1" s="6"/>
      <c r="Y1" s="1"/>
      <c r="Z1" s="7" t="s">
        <v>1641</v>
      </c>
      <c r="AA1" s="7" t="s">
        <v>1643</v>
      </c>
      <c r="AB1" s="11" t="s">
        <v>1644</v>
      </c>
      <c r="AC1" s="11" t="s">
        <v>1645</v>
      </c>
      <c r="AD1" s="45" t="s">
        <v>1646</v>
      </c>
      <c r="AE1" s="11" t="s">
        <v>1647</v>
      </c>
      <c r="AF1" s="11" t="s">
        <v>1648</v>
      </c>
      <c r="AG1" s="11" t="s">
        <v>1622</v>
      </c>
    </row>
    <row r="2" spans="1:33" ht="112.5" customHeight="1" x14ac:dyDescent="0.2">
      <c r="A2" s="6" t="s">
        <v>455</v>
      </c>
      <c r="B2" s="6" t="s">
        <v>1649</v>
      </c>
      <c r="C2" s="6"/>
      <c r="D2" s="6" t="s">
        <v>1649</v>
      </c>
      <c r="E2" s="6" t="s">
        <v>456</v>
      </c>
      <c r="F2" s="6" t="s">
        <v>1650</v>
      </c>
      <c r="G2" s="6"/>
      <c r="H2" s="6" t="s">
        <v>777</v>
      </c>
      <c r="I2" s="6" t="s">
        <v>1651</v>
      </c>
      <c r="J2" s="6"/>
      <c r="K2" s="7" t="s">
        <v>777</v>
      </c>
      <c r="L2" s="6"/>
      <c r="M2" s="7" t="s">
        <v>410</v>
      </c>
      <c r="N2" s="6"/>
      <c r="O2" s="7" t="s">
        <v>586</v>
      </c>
      <c r="P2" s="6"/>
      <c r="Q2" s="7" t="s">
        <v>367</v>
      </c>
      <c r="R2" s="6"/>
      <c r="S2" s="7" t="s">
        <v>404</v>
      </c>
      <c r="T2" s="6"/>
      <c r="U2" s="7" t="s">
        <v>1652</v>
      </c>
      <c r="V2" s="6"/>
      <c r="W2" s="6" t="s">
        <v>282</v>
      </c>
      <c r="X2" s="6" t="s">
        <v>1653</v>
      </c>
      <c r="Y2" s="6"/>
      <c r="Z2" s="1" t="s">
        <v>235</v>
      </c>
      <c r="AA2" s="20" t="s">
        <v>1654</v>
      </c>
      <c r="AB2" t="s">
        <v>1655</v>
      </c>
      <c r="AC2" s="32" t="s">
        <v>207</v>
      </c>
      <c r="AD2" s="10" t="s">
        <v>1656</v>
      </c>
      <c r="AE2" t="s">
        <v>855</v>
      </c>
      <c r="AF2" t="s">
        <v>254</v>
      </c>
      <c r="AG2" t="s">
        <v>853</v>
      </c>
    </row>
    <row r="3" spans="1:33" ht="120" x14ac:dyDescent="0.2">
      <c r="A3" s="6" t="s">
        <v>193</v>
      </c>
      <c r="B3" s="6" t="s">
        <v>1657</v>
      </c>
      <c r="C3" s="6"/>
      <c r="D3" s="6" t="s">
        <v>1649</v>
      </c>
      <c r="E3" s="6" t="s">
        <v>873</v>
      </c>
      <c r="F3" s="6" t="s">
        <v>1658</v>
      </c>
      <c r="G3" s="6"/>
      <c r="H3" s="6" t="s">
        <v>410</v>
      </c>
      <c r="I3" s="6" t="s">
        <v>1659</v>
      </c>
      <c r="J3" s="6"/>
      <c r="K3" s="6" t="s">
        <v>1660</v>
      </c>
      <c r="L3" s="6" t="s">
        <v>1661</v>
      </c>
      <c r="M3" s="6" t="s">
        <v>411</v>
      </c>
      <c r="N3" s="6" t="s">
        <v>612</v>
      </c>
      <c r="O3" s="6" t="s">
        <v>700</v>
      </c>
      <c r="P3" s="6" t="s">
        <v>565</v>
      </c>
      <c r="Q3" s="6" t="s">
        <v>1662</v>
      </c>
      <c r="R3" s="6" t="s">
        <v>587</v>
      </c>
      <c r="S3" s="6" t="s">
        <v>405</v>
      </c>
      <c r="T3" s="6" t="s">
        <v>1663</v>
      </c>
      <c r="U3" s="6" t="s">
        <v>1664</v>
      </c>
      <c r="V3" s="6" t="s">
        <v>721</v>
      </c>
      <c r="W3" s="6" t="s">
        <v>281</v>
      </c>
      <c r="X3" s="6" t="s">
        <v>1665</v>
      </c>
      <c r="Y3" s="6"/>
      <c r="Z3" s="1" t="s">
        <v>983</v>
      </c>
      <c r="AA3" s="20" t="s">
        <v>198</v>
      </c>
      <c r="AB3" t="s">
        <v>1666</v>
      </c>
      <c r="AC3" s="32" t="s">
        <v>246</v>
      </c>
      <c r="AD3" s="10" t="s">
        <v>249</v>
      </c>
      <c r="AE3" t="s">
        <v>863</v>
      </c>
      <c r="AF3" t="s">
        <v>394</v>
      </c>
      <c r="AG3" t="s">
        <v>605</v>
      </c>
    </row>
    <row r="4" spans="1:33" ht="150" x14ac:dyDescent="0.2">
      <c r="A4" s="6" t="s">
        <v>523</v>
      </c>
      <c r="B4" s="6" t="s">
        <v>1667</v>
      </c>
      <c r="C4" s="6"/>
      <c r="D4" s="6" t="s">
        <v>1649</v>
      </c>
      <c r="E4" s="6" t="s">
        <v>1668</v>
      </c>
      <c r="F4" s="6" t="s">
        <v>1669</v>
      </c>
      <c r="G4" s="6"/>
      <c r="H4" s="6" t="s">
        <v>586</v>
      </c>
      <c r="I4" s="6" t="s">
        <v>1670</v>
      </c>
      <c r="J4" s="6"/>
      <c r="K4" s="6" t="s">
        <v>1661</v>
      </c>
      <c r="L4" s="6"/>
      <c r="M4" s="6"/>
      <c r="N4" s="6"/>
      <c r="O4" s="6" t="s">
        <v>587</v>
      </c>
      <c r="P4" s="6"/>
      <c r="Q4" s="6" t="s">
        <v>721</v>
      </c>
      <c r="R4" s="6"/>
      <c r="S4" s="6" t="s">
        <v>1671</v>
      </c>
      <c r="T4" s="6"/>
      <c r="U4" s="6"/>
      <c r="V4" s="6"/>
      <c r="W4" s="6" t="s">
        <v>50</v>
      </c>
      <c r="X4" s="6" t="s">
        <v>1672</v>
      </c>
      <c r="Y4" s="6"/>
      <c r="Z4" s="1" t="s">
        <v>502</v>
      </c>
      <c r="AA4" s="20" t="s">
        <v>393</v>
      </c>
      <c r="AB4" t="s">
        <v>1673</v>
      </c>
      <c r="AC4" s="32" t="s">
        <v>1674</v>
      </c>
      <c r="AD4" s="10" t="s">
        <v>2124</v>
      </c>
      <c r="AE4" t="s">
        <v>1676</v>
      </c>
      <c r="AF4" t="s">
        <v>380</v>
      </c>
      <c r="AG4" t="s">
        <v>716</v>
      </c>
    </row>
    <row r="5" spans="1:33" ht="105" x14ac:dyDescent="0.2">
      <c r="A5" s="6"/>
      <c r="B5" s="6" t="s">
        <v>1677</v>
      </c>
      <c r="C5" s="6"/>
      <c r="D5" s="6" t="s">
        <v>1657</v>
      </c>
      <c r="E5" s="6" t="s">
        <v>1678</v>
      </c>
      <c r="F5" s="6" t="s">
        <v>1679</v>
      </c>
      <c r="G5" s="6"/>
      <c r="H5" s="6" t="s">
        <v>367</v>
      </c>
      <c r="I5" s="6" t="s">
        <v>1680</v>
      </c>
      <c r="J5" s="6"/>
      <c r="K5" s="6" t="s">
        <v>411</v>
      </c>
      <c r="L5" s="6"/>
      <c r="M5" s="6"/>
      <c r="N5" s="6"/>
      <c r="O5" s="6" t="s">
        <v>1663</v>
      </c>
      <c r="P5" s="6"/>
      <c r="Q5" s="6" t="s">
        <v>650</v>
      </c>
      <c r="R5" s="6"/>
      <c r="S5" s="6" t="s">
        <v>706</v>
      </c>
      <c r="T5" s="6"/>
      <c r="U5" s="6"/>
      <c r="V5" s="6"/>
      <c r="W5" s="6" t="s">
        <v>72</v>
      </c>
      <c r="X5" s="6" t="s">
        <v>1681</v>
      </c>
      <c r="Y5" s="6"/>
      <c r="Z5" s="1" t="s">
        <v>666</v>
      </c>
      <c r="AA5" s="20" t="s">
        <v>1545</v>
      </c>
      <c r="AC5" s="12" t="s">
        <v>1682</v>
      </c>
      <c r="AD5" s="10" t="s">
        <v>634</v>
      </c>
      <c r="AE5" t="s">
        <v>1683</v>
      </c>
      <c r="AF5" t="s">
        <v>1546</v>
      </c>
      <c r="AG5" t="s">
        <v>1152</v>
      </c>
    </row>
    <row r="6" spans="1:33" ht="150" x14ac:dyDescent="0.2">
      <c r="A6" s="6"/>
      <c r="B6" s="6"/>
      <c r="C6" s="6"/>
      <c r="D6" s="6" t="s">
        <v>1657</v>
      </c>
      <c r="E6" s="6" t="s">
        <v>524</v>
      </c>
      <c r="F6" s="6" t="s">
        <v>1684</v>
      </c>
      <c r="G6" s="6"/>
      <c r="H6" s="6" t="s">
        <v>404</v>
      </c>
      <c r="I6" s="6" t="s">
        <v>1685</v>
      </c>
      <c r="J6" s="6"/>
      <c r="K6" s="6" t="s">
        <v>612</v>
      </c>
      <c r="L6" s="6"/>
      <c r="M6" s="6"/>
      <c r="N6" s="6"/>
      <c r="O6" s="6" t="s">
        <v>1664</v>
      </c>
      <c r="P6" s="6"/>
      <c r="Q6" s="6" t="s">
        <v>1686</v>
      </c>
      <c r="R6" s="6"/>
      <c r="S6" s="6" t="s">
        <v>535</v>
      </c>
      <c r="T6" s="6"/>
      <c r="U6" s="6"/>
      <c r="V6" s="6"/>
      <c r="W6" s="6" t="s">
        <v>84</v>
      </c>
      <c r="X6" s="6" t="s">
        <v>1687</v>
      </c>
      <c r="Y6" s="6"/>
      <c r="Z6" s="1" t="s">
        <v>547</v>
      </c>
      <c r="AA6" s="20" t="s">
        <v>561</v>
      </c>
      <c r="AC6" s="12" t="s">
        <v>1688</v>
      </c>
      <c r="AD6" s="10" t="s">
        <v>2125</v>
      </c>
      <c r="AE6" t="s">
        <v>1690</v>
      </c>
      <c r="AF6" t="s">
        <v>1691</v>
      </c>
      <c r="AG6" t="s">
        <v>457</v>
      </c>
    </row>
    <row r="7" spans="1:33" ht="75" x14ac:dyDescent="0.2">
      <c r="A7" s="6"/>
      <c r="B7" s="6"/>
      <c r="C7" s="6"/>
      <c r="D7" s="6" t="s">
        <v>1657</v>
      </c>
      <c r="E7" s="6"/>
      <c r="F7" s="6"/>
      <c r="G7" s="6"/>
      <c r="H7" s="6" t="s">
        <v>1652</v>
      </c>
      <c r="I7" s="6" t="s">
        <v>1692</v>
      </c>
      <c r="J7" s="6"/>
      <c r="K7" s="6" t="s">
        <v>565</v>
      </c>
      <c r="L7" s="6"/>
      <c r="M7" s="6"/>
      <c r="N7" s="6"/>
      <c r="O7" s="6"/>
      <c r="P7" s="6"/>
      <c r="Q7" s="6" t="s">
        <v>368</v>
      </c>
      <c r="R7" s="6"/>
      <c r="S7" s="6" t="s">
        <v>507</v>
      </c>
      <c r="T7" s="6"/>
      <c r="U7" s="6"/>
      <c r="V7" s="6"/>
      <c r="W7" s="6" t="s">
        <v>119</v>
      </c>
      <c r="X7" s="6" t="s">
        <v>1693</v>
      </c>
      <c r="Y7" s="6"/>
      <c r="Z7" s="1" t="s">
        <v>675</v>
      </c>
      <c r="AA7" s="9" t="s">
        <v>765</v>
      </c>
      <c r="AC7" s="12" t="s">
        <v>1694</v>
      </c>
      <c r="AD7" s="10" t="s">
        <v>1695</v>
      </c>
      <c r="AE7" t="s">
        <v>607</v>
      </c>
      <c r="AF7" t="s">
        <v>1696</v>
      </c>
      <c r="AG7" t="s">
        <v>1053</v>
      </c>
    </row>
    <row r="8" spans="1:33" ht="45" x14ac:dyDescent="0.2">
      <c r="A8" s="6"/>
      <c r="B8" s="6"/>
      <c r="C8" s="6"/>
      <c r="D8" s="6" t="s">
        <v>1657</v>
      </c>
      <c r="E8" s="6"/>
      <c r="F8" s="6"/>
      <c r="G8" s="6"/>
      <c r="H8" s="6" t="s">
        <v>199</v>
      </c>
      <c r="I8" s="6" t="s">
        <v>1697</v>
      </c>
      <c r="J8" s="6"/>
      <c r="K8" s="6" t="s">
        <v>411</v>
      </c>
      <c r="L8" s="6"/>
      <c r="M8" s="6"/>
      <c r="N8" s="6"/>
      <c r="O8" s="6"/>
      <c r="P8" s="6"/>
      <c r="Q8" s="6"/>
      <c r="R8" s="6"/>
      <c r="S8" s="6"/>
      <c r="T8" s="6"/>
      <c r="U8" s="6"/>
      <c r="V8" s="6"/>
      <c r="W8" s="6" t="s">
        <v>1698</v>
      </c>
      <c r="X8" s="6" t="s">
        <v>1699</v>
      </c>
      <c r="Y8" s="6"/>
      <c r="Z8" s="1" t="s">
        <v>661</v>
      </c>
      <c r="AA8" s="20" t="s">
        <v>1493</v>
      </c>
      <c r="AC8" s="12" t="s">
        <v>1590</v>
      </c>
      <c r="AD8" s="10" t="s">
        <v>1700</v>
      </c>
      <c r="AE8" t="s">
        <v>1701</v>
      </c>
      <c r="AF8" t="s">
        <v>1015</v>
      </c>
      <c r="AG8" t="s">
        <v>1091</v>
      </c>
    </row>
    <row r="9" spans="1:33" ht="60" x14ac:dyDescent="0.2">
      <c r="A9" s="6"/>
      <c r="B9" s="6"/>
      <c r="C9" s="6"/>
      <c r="D9" s="6" t="s">
        <v>1657</v>
      </c>
      <c r="E9" s="6"/>
      <c r="F9" s="6"/>
      <c r="G9" s="6"/>
      <c r="H9" s="6"/>
      <c r="I9" s="6"/>
      <c r="J9" s="6"/>
      <c r="K9" s="6" t="s">
        <v>700</v>
      </c>
      <c r="L9" s="6"/>
      <c r="M9" s="6"/>
      <c r="N9" s="6"/>
      <c r="O9" s="6"/>
      <c r="P9" s="6"/>
      <c r="Q9" s="6"/>
      <c r="R9" s="6"/>
      <c r="S9" s="6"/>
      <c r="T9" s="6"/>
      <c r="U9" s="6"/>
      <c r="V9" s="6"/>
      <c r="W9" s="6" t="s">
        <v>133</v>
      </c>
      <c r="X9" s="6" t="s">
        <v>1702</v>
      </c>
      <c r="Y9" s="6"/>
      <c r="Z9" s="1" t="s">
        <v>786</v>
      </c>
      <c r="AA9" s="20" t="s">
        <v>1197</v>
      </c>
      <c r="AC9" s="12" t="s">
        <v>1703</v>
      </c>
      <c r="AD9" s="10" t="s">
        <v>1704</v>
      </c>
      <c r="AE9" t="s">
        <v>1705</v>
      </c>
      <c r="AF9" t="s">
        <v>877</v>
      </c>
      <c r="AG9" t="s">
        <v>874</v>
      </c>
    </row>
    <row r="10" spans="1:33" ht="60" x14ac:dyDescent="0.2">
      <c r="A10" s="6"/>
      <c r="B10" s="6"/>
      <c r="C10" s="6"/>
      <c r="D10" s="6" t="s">
        <v>1667</v>
      </c>
      <c r="E10" s="6"/>
      <c r="F10" s="6"/>
      <c r="G10" s="6"/>
      <c r="H10" s="6"/>
      <c r="I10" s="6"/>
      <c r="J10" s="6"/>
      <c r="K10" s="6" t="s">
        <v>587</v>
      </c>
      <c r="L10" s="6"/>
      <c r="M10" s="6"/>
      <c r="N10" s="6"/>
      <c r="O10" s="6"/>
      <c r="P10" s="6"/>
      <c r="Q10" s="6"/>
      <c r="R10" s="6"/>
      <c r="S10" s="6"/>
      <c r="T10" s="6"/>
      <c r="U10" s="6"/>
      <c r="V10" s="6"/>
      <c r="W10" s="6" t="s">
        <v>199</v>
      </c>
      <c r="X10" s="6" t="s">
        <v>1706</v>
      </c>
      <c r="Y10" s="6"/>
      <c r="Z10" s="1" t="s">
        <v>622</v>
      </c>
      <c r="AA10" s="9" t="s">
        <v>460</v>
      </c>
      <c r="AC10" s="12" t="s">
        <v>1707</v>
      </c>
      <c r="AD10" s="10" t="s">
        <v>366</v>
      </c>
      <c r="AE10" t="s">
        <v>1708</v>
      </c>
      <c r="AF10" t="s">
        <v>856</v>
      </c>
      <c r="AG10" t="s">
        <v>1110</v>
      </c>
    </row>
    <row r="11" spans="1:33" ht="75" x14ac:dyDescent="0.2">
      <c r="A11" s="6"/>
      <c r="B11" s="6"/>
      <c r="C11" s="6"/>
      <c r="D11" s="6" t="s">
        <v>1677</v>
      </c>
      <c r="E11" s="6"/>
      <c r="F11" s="6"/>
      <c r="G11" s="6"/>
      <c r="H11" s="6"/>
      <c r="I11" s="6"/>
      <c r="J11" s="6"/>
      <c r="K11" s="6" t="s">
        <v>1663</v>
      </c>
      <c r="L11" s="6"/>
      <c r="M11" s="6"/>
      <c r="N11" s="6"/>
      <c r="O11" s="6"/>
      <c r="P11" s="6"/>
      <c r="Q11" s="6"/>
      <c r="R11" s="6"/>
      <c r="S11" s="6"/>
      <c r="T11" s="6"/>
      <c r="U11" s="6"/>
      <c r="V11" s="6"/>
      <c r="W11" s="6" t="s">
        <v>1709</v>
      </c>
      <c r="X11" s="6"/>
      <c r="Y11" s="6"/>
      <c r="Z11" s="1" t="s">
        <v>1259</v>
      </c>
      <c r="AC11" s="12" t="s">
        <v>1710</v>
      </c>
      <c r="AD11" s="10" t="s">
        <v>1711</v>
      </c>
      <c r="AE11" s="12" t="s">
        <v>717</v>
      </c>
      <c r="AF11" t="s">
        <v>1449</v>
      </c>
      <c r="AG11" t="s">
        <v>1135</v>
      </c>
    </row>
    <row r="12" spans="1:33" ht="60" x14ac:dyDescent="0.2">
      <c r="A12" s="6"/>
      <c r="B12" s="6"/>
      <c r="C12" s="6"/>
      <c r="D12" s="6"/>
      <c r="E12" s="6"/>
      <c r="F12" s="6"/>
      <c r="G12" s="6"/>
      <c r="H12" s="6"/>
      <c r="I12" s="6"/>
      <c r="J12" s="6"/>
      <c r="K12" s="6" t="s">
        <v>1664</v>
      </c>
      <c r="L12" s="6"/>
      <c r="M12" s="6"/>
      <c r="N12" s="6"/>
      <c r="O12" s="6"/>
      <c r="P12" s="6"/>
      <c r="Q12" s="6"/>
      <c r="R12" s="6"/>
      <c r="S12" s="6"/>
      <c r="T12" s="6"/>
      <c r="U12" s="6"/>
      <c r="V12" s="6"/>
      <c r="W12" s="6"/>
      <c r="X12" s="6"/>
      <c r="Y12" s="6"/>
      <c r="Z12" s="1" t="s">
        <v>778</v>
      </c>
      <c r="AC12" s="12" t="s">
        <v>356</v>
      </c>
      <c r="AD12" s="10" t="s">
        <v>1712</v>
      </c>
      <c r="AE12" s="12" t="s">
        <v>1713</v>
      </c>
      <c r="AF12" t="s">
        <v>381</v>
      </c>
      <c r="AG12" t="s">
        <v>1310</v>
      </c>
    </row>
    <row r="13" spans="1:33" ht="60" x14ac:dyDescent="0.2">
      <c r="A13" s="6"/>
      <c r="B13" s="6"/>
      <c r="C13" s="6"/>
      <c r="D13" s="6"/>
      <c r="E13" s="6"/>
      <c r="F13" s="6"/>
      <c r="G13" s="6"/>
      <c r="H13" s="6"/>
      <c r="I13" s="6"/>
      <c r="J13" s="6"/>
      <c r="K13" s="6" t="s">
        <v>1662</v>
      </c>
      <c r="L13" s="6"/>
      <c r="M13" s="6"/>
      <c r="N13" s="6"/>
      <c r="O13" s="6"/>
      <c r="P13" s="6"/>
      <c r="Q13" s="6"/>
      <c r="R13" s="6"/>
      <c r="S13" s="6"/>
      <c r="T13" s="6"/>
      <c r="U13" s="6"/>
      <c r="V13" s="6"/>
      <c r="W13" s="6"/>
      <c r="X13" s="6"/>
      <c r="Y13" s="6"/>
      <c r="Z13" s="1" t="s">
        <v>536</v>
      </c>
      <c r="AA13" s="6"/>
      <c r="AC13" s="12" t="s">
        <v>357</v>
      </c>
      <c r="AD13" s="10" t="s">
        <v>1714</v>
      </c>
      <c r="AE13" t="s">
        <v>1715</v>
      </c>
      <c r="AF13" t="s">
        <v>1547</v>
      </c>
      <c r="AG13" t="s">
        <v>1253</v>
      </c>
    </row>
    <row r="14" spans="1:33" ht="45" x14ac:dyDescent="0.2">
      <c r="A14" s="6"/>
      <c r="B14" s="6"/>
      <c r="C14" s="6"/>
      <c r="D14" s="6"/>
      <c r="E14" s="6"/>
      <c r="F14" s="6"/>
      <c r="G14" s="6"/>
      <c r="H14" s="6"/>
      <c r="I14" s="6"/>
      <c r="J14" s="6"/>
      <c r="K14" s="6" t="s">
        <v>721</v>
      </c>
      <c r="L14" s="6"/>
      <c r="M14" s="6"/>
      <c r="N14" s="6"/>
      <c r="O14" s="6"/>
      <c r="P14" s="6"/>
      <c r="Q14" s="6"/>
      <c r="R14" s="6"/>
      <c r="S14" s="6"/>
      <c r="T14" s="6"/>
      <c r="U14" s="6"/>
      <c r="V14" s="6"/>
      <c r="W14" s="6"/>
      <c r="X14" s="6"/>
      <c r="Y14" s="6"/>
      <c r="Z14" s="1" t="s">
        <v>284</v>
      </c>
      <c r="AC14" s="12" t="s">
        <v>1503</v>
      </c>
      <c r="AD14" s="10" t="s">
        <v>1716</v>
      </c>
      <c r="AE14" t="s">
        <v>1717</v>
      </c>
      <c r="AF14" t="s">
        <v>255</v>
      </c>
      <c r="AG14" t="s">
        <v>1253</v>
      </c>
    </row>
    <row r="15" spans="1:33" ht="28.5" x14ac:dyDescent="0.2">
      <c r="A15" s="6"/>
      <c r="B15" s="6"/>
      <c r="C15" s="6"/>
      <c r="D15" s="6"/>
      <c r="E15" s="6"/>
      <c r="F15" s="6"/>
      <c r="G15" s="6"/>
      <c r="H15" s="6"/>
      <c r="I15" s="6"/>
      <c r="J15" s="6"/>
      <c r="K15" s="6" t="s">
        <v>650</v>
      </c>
      <c r="L15" s="6"/>
      <c r="M15" s="6"/>
      <c r="N15" s="6"/>
      <c r="O15" s="6"/>
      <c r="P15" s="6"/>
      <c r="Q15" s="6"/>
      <c r="R15" s="6"/>
      <c r="S15" s="6"/>
      <c r="T15" s="6"/>
      <c r="U15" s="6"/>
      <c r="V15" s="6"/>
      <c r="W15" s="6"/>
      <c r="X15" s="6"/>
      <c r="Y15" s="6"/>
      <c r="Z15" s="1" t="s">
        <v>295</v>
      </c>
      <c r="AC15" s="12" t="s">
        <v>1718</v>
      </c>
      <c r="AD15" s="10" t="s">
        <v>1719</v>
      </c>
      <c r="AE15" t="s">
        <v>1720</v>
      </c>
      <c r="AF15" t="s">
        <v>878</v>
      </c>
      <c r="AG15" t="s">
        <v>1542</v>
      </c>
    </row>
    <row r="16" spans="1:33" ht="256.5" x14ac:dyDescent="0.2">
      <c r="A16" s="6"/>
      <c r="B16" s="6"/>
      <c r="C16" s="6"/>
      <c r="D16" s="6"/>
      <c r="E16" s="6"/>
      <c r="F16" s="6"/>
      <c r="G16" s="6"/>
      <c r="H16" s="6"/>
      <c r="I16" s="6"/>
      <c r="J16" s="6"/>
      <c r="K16" s="6" t="s">
        <v>1686</v>
      </c>
      <c r="L16" s="6"/>
      <c r="M16" s="6"/>
      <c r="N16" s="6"/>
      <c r="O16" s="6"/>
      <c r="P16" s="6"/>
      <c r="Q16" s="6"/>
      <c r="R16" s="6"/>
      <c r="S16" s="6"/>
      <c r="T16" s="6"/>
      <c r="U16" s="6"/>
      <c r="V16" s="6"/>
      <c r="W16" s="6"/>
      <c r="X16" s="6"/>
      <c r="Y16" s="6"/>
      <c r="Z16" s="1" t="s">
        <v>250</v>
      </c>
      <c r="AC16" s="12" t="s">
        <v>1721</v>
      </c>
      <c r="AD16" s="10" t="s">
        <v>199</v>
      </c>
      <c r="AE16" t="s">
        <v>1154</v>
      </c>
      <c r="AF16" s="49" t="s">
        <v>239</v>
      </c>
      <c r="AG16" t="s">
        <v>251</v>
      </c>
    </row>
    <row r="17" spans="1:33" ht="30" x14ac:dyDescent="0.2">
      <c r="A17" s="6"/>
      <c r="B17" s="6"/>
      <c r="C17" s="6"/>
      <c r="D17" s="6"/>
      <c r="E17" s="6"/>
      <c r="F17" s="6"/>
      <c r="G17" s="6"/>
      <c r="H17" s="6"/>
      <c r="I17" s="6"/>
      <c r="J17" s="6"/>
      <c r="K17" s="6" t="s">
        <v>368</v>
      </c>
      <c r="L17" s="6"/>
      <c r="M17" s="6"/>
      <c r="N17" s="6"/>
      <c r="O17" s="6"/>
      <c r="P17" s="6"/>
      <c r="Q17" s="6"/>
      <c r="R17" s="6"/>
      <c r="S17" s="6"/>
      <c r="T17" s="6"/>
      <c r="U17" s="6"/>
      <c r="V17" s="6"/>
      <c r="W17" s="6"/>
      <c r="X17" s="6"/>
      <c r="Y17" s="6"/>
      <c r="Z17" s="1" t="s">
        <v>262</v>
      </c>
      <c r="AC17" s="12" t="s">
        <v>1722</v>
      </c>
      <c r="AE17" t="s">
        <v>1182</v>
      </c>
      <c r="AF17" t="s">
        <v>199</v>
      </c>
      <c r="AG17" t="s">
        <v>390</v>
      </c>
    </row>
    <row r="18" spans="1:33" ht="45" x14ac:dyDescent="0.2">
      <c r="A18" s="6"/>
      <c r="B18" s="6"/>
      <c r="C18" s="6"/>
      <c r="D18" s="6"/>
      <c r="E18" s="6"/>
      <c r="F18" s="6"/>
      <c r="G18" s="6"/>
      <c r="H18" s="6"/>
      <c r="I18" s="6"/>
      <c r="J18" s="6"/>
      <c r="K18" s="6" t="s">
        <v>405</v>
      </c>
      <c r="L18" s="6"/>
      <c r="M18" s="6"/>
      <c r="N18" s="6"/>
      <c r="O18" s="6"/>
      <c r="P18" s="6"/>
      <c r="Q18" s="6"/>
      <c r="R18" s="6"/>
      <c r="S18" s="6"/>
      <c r="T18" s="6"/>
      <c r="U18" s="6"/>
      <c r="V18" s="6"/>
      <c r="W18" s="6"/>
      <c r="X18" s="6"/>
      <c r="Y18" s="6"/>
      <c r="Z18" s="1" t="s">
        <v>210</v>
      </c>
      <c r="AC18" s="12" t="s">
        <v>852</v>
      </c>
      <c r="AE18" t="s">
        <v>1723</v>
      </c>
      <c r="AG18" t="s">
        <v>390</v>
      </c>
    </row>
    <row r="19" spans="1:33" ht="45" x14ac:dyDescent="0.2">
      <c r="A19" s="6"/>
      <c r="B19" s="6"/>
      <c r="C19" s="6"/>
      <c r="D19" s="6"/>
      <c r="E19" s="6"/>
      <c r="F19" s="6"/>
      <c r="G19" s="6"/>
      <c r="H19" s="6"/>
      <c r="I19" s="6"/>
      <c r="J19" s="6"/>
      <c r="K19" s="6" t="s">
        <v>1671</v>
      </c>
      <c r="L19" s="6"/>
      <c r="M19" s="6"/>
      <c r="N19" s="6"/>
      <c r="O19" s="6"/>
      <c r="P19" s="6"/>
      <c r="Q19" s="6"/>
      <c r="R19" s="6"/>
      <c r="S19" s="6"/>
      <c r="T19" s="6"/>
      <c r="U19" s="6"/>
      <c r="V19" s="6"/>
      <c r="W19" s="6"/>
      <c r="X19" s="6"/>
      <c r="Y19" s="6"/>
      <c r="Z19" s="1" t="s">
        <v>1498</v>
      </c>
      <c r="AC19" s="12" t="s">
        <v>1724</v>
      </c>
      <c r="AE19" t="s">
        <v>1196</v>
      </c>
      <c r="AG19" t="s">
        <v>377</v>
      </c>
    </row>
    <row r="20" spans="1:33" ht="60" x14ac:dyDescent="0.2">
      <c r="A20" s="6"/>
      <c r="B20" s="6"/>
      <c r="C20" s="6"/>
      <c r="D20" s="6"/>
      <c r="E20" s="6"/>
      <c r="F20" s="6"/>
      <c r="G20" s="6"/>
      <c r="H20" s="6"/>
      <c r="I20" s="6"/>
      <c r="J20" s="6"/>
      <c r="K20" s="6" t="s">
        <v>706</v>
      </c>
      <c r="L20" s="6"/>
      <c r="M20" s="6"/>
      <c r="N20" s="6"/>
      <c r="O20" s="6"/>
      <c r="P20" s="6"/>
      <c r="Q20" s="6"/>
      <c r="R20" s="6"/>
      <c r="S20" s="6"/>
      <c r="T20" s="6"/>
      <c r="U20" s="6"/>
      <c r="V20" s="6"/>
      <c r="W20" s="6"/>
      <c r="X20" s="6"/>
      <c r="Y20" s="6"/>
      <c r="Z20" s="1" t="s">
        <v>476</v>
      </c>
      <c r="AC20" s="12" t="s">
        <v>199</v>
      </c>
      <c r="AE20" t="s">
        <v>498</v>
      </c>
      <c r="AG20" t="s">
        <v>195</v>
      </c>
    </row>
    <row r="21" spans="1:33" ht="15.75" customHeight="1" x14ac:dyDescent="0.2">
      <c r="A21" s="6"/>
      <c r="B21" s="6"/>
      <c r="C21" s="6"/>
      <c r="D21" s="6"/>
      <c r="E21" s="6"/>
      <c r="F21" s="6"/>
      <c r="G21" s="6"/>
      <c r="H21" s="6"/>
      <c r="I21" s="6"/>
      <c r="J21" s="6"/>
      <c r="K21" s="6" t="s">
        <v>535</v>
      </c>
      <c r="L21" s="6"/>
      <c r="M21" s="6"/>
      <c r="N21" s="6"/>
      <c r="O21" s="6"/>
      <c r="P21" s="6"/>
      <c r="Q21" s="6"/>
      <c r="R21" s="6"/>
      <c r="S21" s="6"/>
      <c r="T21" s="6"/>
      <c r="U21" s="6"/>
      <c r="V21" s="6"/>
      <c r="W21" s="6"/>
      <c r="X21" s="6"/>
      <c r="Y21" s="6"/>
      <c r="Z21" s="1" t="s">
        <v>199</v>
      </c>
      <c r="AE21" t="s">
        <v>514</v>
      </c>
      <c r="AG21" t="s">
        <v>1725</v>
      </c>
    </row>
    <row r="22" spans="1:33" ht="15.75" customHeight="1" x14ac:dyDescent="0.2">
      <c r="A22" s="6"/>
      <c r="B22" s="6"/>
      <c r="C22" s="6"/>
      <c r="D22" s="6"/>
      <c r="E22" s="6"/>
      <c r="F22" s="6"/>
      <c r="G22" s="6"/>
      <c r="H22" s="6"/>
      <c r="I22" s="6"/>
      <c r="J22" s="6"/>
      <c r="K22" s="6" t="s">
        <v>507</v>
      </c>
      <c r="L22" s="6"/>
      <c r="M22" s="6"/>
      <c r="N22" s="6"/>
      <c r="O22" s="6"/>
      <c r="P22" s="6"/>
      <c r="Q22" s="6"/>
      <c r="R22" s="6"/>
      <c r="S22" s="6"/>
      <c r="T22" s="6"/>
      <c r="U22" s="6"/>
      <c r="V22" s="6"/>
      <c r="W22" s="6"/>
      <c r="X22" s="6"/>
      <c r="Y22" s="6"/>
      <c r="AE22" t="s">
        <v>459</v>
      </c>
      <c r="AG22" t="s">
        <v>1446</v>
      </c>
    </row>
    <row r="23" spans="1:33" ht="15.75" customHeight="1" x14ac:dyDescent="0.2">
      <c r="A23" s="6"/>
      <c r="B23" s="6"/>
      <c r="C23" s="6"/>
      <c r="D23" s="6"/>
      <c r="E23" s="6"/>
      <c r="F23" s="6"/>
      <c r="G23" s="6"/>
      <c r="H23" s="6"/>
      <c r="I23" s="6"/>
      <c r="J23" s="6"/>
      <c r="K23" s="6" t="s">
        <v>199</v>
      </c>
      <c r="L23" s="6"/>
      <c r="M23" s="6"/>
      <c r="N23" s="6"/>
      <c r="O23" s="6"/>
      <c r="P23" s="6"/>
      <c r="Q23" s="6"/>
      <c r="R23" s="6"/>
      <c r="S23" s="6"/>
      <c r="T23" s="6"/>
      <c r="U23" s="6"/>
      <c r="V23" s="6"/>
      <c r="W23" s="6"/>
      <c r="X23" s="6"/>
      <c r="Y23" s="6"/>
      <c r="AE23" t="s">
        <v>1073</v>
      </c>
      <c r="AG23" t="s">
        <v>1470</v>
      </c>
    </row>
    <row r="24" spans="1:33" ht="15.75" customHeight="1" x14ac:dyDescent="0.2">
      <c r="A24" s="6"/>
      <c r="B24" s="6"/>
      <c r="C24" s="6"/>
      <c r="D24" s="6"/>
      <c r="E24" s="6"/>
      <c r="F24" s="6"/>
      <c r="G24" s="6"/>
      <c r="H24" s="6"/>
      <c r="I24" s="6"/>
      <c r="J24" s="6"/>
      <c r="K24" s="6"/>
      <c r="L24" s="6"/>
      <c r="M24" s="6"/>
      <c r="N24" s="6"/>
      <c r="O24" s="6"/>
      <c r="P24" s="6"/>
      <c r="Q24" s="6"/>
      <c r="R24" s="6"/>
      <c r="S24" s="6"/>
      <c r="T24" s="6"/>
      <c r="U24" s="6"/>
      <c r="V24" s="6"/>
      <c r="W24" s="6"/>
      <c r="X24" s="6"/>
      <c r="Y24" s="6"/>
      <c r="AE24" t="s">
        <v>1055</v>
      </c>
      <c r="AG24" t="s">
        <v>1583</v>
      </c>
    </row>
    <row r="25" spans="1:33" ht="15.75" customHeight="1" x14ac:dyDescent="0.2">
      <c r="A25" s="6"/>
      <c r="B25" s="6"/>
      <c r="C25" s="6"/>
      <c r="D25" s="6"/>
      <c r="E25" s="6"/>
      <c r="F25" s="6"/>
      <c r="G25" s="6"/>
      <c r="H25" s="6"/>
      <c r="I25" s="6"/>
      <c r="J25" s="6"/>
      <c r="K25" s="6"/>
      <c r="L25" s="6"/>
      <c r="M25" s="6"/>
      <c r="N25" s="6"/>
      <c r="O25" s="6"/>
      <c r="P25" s="6"/>
      <c r="Q25" s="6"/>
      <c r="R25" s="6"/>
      <c r="S25" s="6"/>
      <c r="T25" s="6"/>
      <c r="U25" s="6"/>
      <c r="V25" s="6"/>
      <c r="W25" s="6"/>
      <c r="X25" s="6"/>
      <c r="Y25" s="6"/>
      <c r="Z25" s="6"/>
      <c r="AE25" t="s">
        <v>1087</v>
      </c>
      <c r="AG25" t="s">
        <v>1476</v>
      </c>
    </row>
    <row r="26" spans="1:33" ht="15.75"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E26" t="s">
        <v>1093</v>
      </c>
      <c r="AG26" s="12" t="s">
        <v>1531</v>
      </c>
    </row>
    <row r="27" spans="1:33" ht="15.75" customHeight="1" x14ac:dyDescent="0.2">
      <c r="A27" s="6"/>
      <c r="B27" s="6"/>
      <c r="C27" s="6"/>
      <c r="D27" s="6"/>
      <c r="E27" s="6"/>
      <c r="F27" s="6"/>
      <c r="G27" s="6"/>
      <c r="H27" s="6"/>
      <c r="I27" s="6"/>
      <c r="J27" s="6"/>
      <c r="K27" s="6"/>
      <c r="L27" s="6"/>
      <c r="M27" s="6"/>
      <c r="N27" s="6"/>
      <c r="O27" s="6"/>
      <c r="P27" s="6"/>
      <c r="Q27" s="6"/>
      <c r="R27" s="6"/>
      <c r="S27" s="6"/>
      <c r="T27" s="6"/>
      <c r="U27" s="6"/>
      <c r="V27" s="6"/>
      <c r="W27" s="6"/>
      <c r="X27" s="6"/>
      <c r="Y27" s="6"/>
      <c r="Z27" s="6"/>
      <c r="AE27" t="s">
        <v>1100</v>
      </c>
      <c r="AG27" t="s">
        <v>548</v>
      </c>
    </row>
    <row r="28" spans="1:33" ht="15.75" customHeight="1" x14ac:dyDescent="0.2">
      <c r="A28" s="6"/>
      <c r="B28" s="6"/>
      <c r="C28" s="6"/>
      <c r="D28" s="6"/>
      <c r="E28" s="6"/>
      <c r="F28" s="6"/>
      <c r="G28" s="6"/>
      <c r="H28" s="6"/>
      <c r="I28" s="6"/>
      <c r="J28" s="6"/>
      <c r="K28" s="6"/>
      <c r="L28" s="6"/>
      <c r="M28" s="6"/>
      <c r="N28" s="6"/>
      <c r="O28" s="6"/>
      <c r="P28" s="6"/>
      <c r="Q28" s="6"/>
      <c r="R28" s="6"/>
      <c r="S28" s="6"/>
      <c r="T28" s="6"/>
      <c r="U28" s="6"/>
      <c r="V28" s="6"/>
      <c r="W28" s="6"/>
      <c r="X28" s="6"/>
      <c r="Y28" s="6"/>
      <c r="Z28" s="6"/>
      <c r="AE28" s="10" t="s">
        <v>1105</v>
      </c>
      <c r="AG28" t="s">
        <v>685</v>
      </c>
    </row>
    <row r="29" spans="1:33" ht="15.75" customHeight="1"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E29" s="10" t="s">
        <v>978</v>
      </c>
      <c r="AG29" t="s">
        <v>1508</v>
      </c>
    </row>
    <row r="30" spans="1:33" ht="15.75" customHeigh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E30" s="10" t="s">
        <v>987</v>
      </c>
      <c r="AG30" t="s">
        <v>1490</v>
      </c>
    </row>
    <row r="31" spans="1:33" ht="15.75"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E31" s="10" t="s">
        <v>999</v>
      </c>
      <c r="AG31" s="12" t="s">
        <v>525</v>
      </c>
    </row>
    <row r="32" spans="1:33" ht="15.75" customHeight="1" x14ac:dyDescent="0.2">
      <c r="A32" s="6"/>
      <c r="B32" s="6"/>
      <c r="C32" s="6"/>
      <c r="D32" s="6"/>
      <c r="E32" s="6"/>
      <c r="F32" s="6"/>
      <c r="G32" s="6"/>
      <c r="H32" s="6"/>
      <c r="I32" s="6"/>
      <c r="J32" s="6"/>
      <c r="K32" s="6"/>
      <c r="L32" s="6"/>
      <c r="M32" s="6"/>
      <c r="N32" s="6"/>
      <c r="O32" s="6"/>
      <c r="P32" s="6"/>
      <c r="Q32" s="6"/>
      <c r="R32" s="6"/>
      <c r="S32" s="6"/>
      <c r="T32" s="6"/>
      <c r="U32" s="6"/>
      <c r="V32" s="6"/>
      <c r="W32" s="6"/>
      <c r="X32" s="6"/>
      <c r="Y32" s="6"/>
      <c r="Z32" s="6"/>
      <c r="AE32" s="10" t="s">
        <v>876</v>
      </c>
    </row>
    <row r="33" spans="1:31" ht="15.75" customHeight="1" x14ac:dyDescent="0.2">
      <c r="A33" s="6"/>
      <c r="B33" s="6"/>
      <c r="C33" s="6"/>
      <c r="D33" s="6"/>
      <c r="E33" s="6"/>
      <c r="F33" s="6"/>
      <c r="G33" s="6"/>
      <c r="H33" s="6"/>
      <c r="I33" s="6"/>
      <c r="J33" s="6"/>
      <c r="K33" s="6"/>
      <c r="L33" s="6"/>
      <c r="M33" s="6"/>
      <c r="N33" s="6"/>
      <c r="O33" s="6"/>
      <c r="P33" s="6"/>
      <c r="Q33" s="6"/>
      <c r="R33" s="6"/>
      <c r="S33" s="6"/>
      <c r="T33" s="6"/>
      <c r="U33" s="6"/>
      <c r="V33" s="6"/>
      <c r="W33" s="6"/>
      <c r="X33" s="6"/>
      <c r="Y33" s="6"/>
      <c r="Z33" s="6"/>
      <c r="AE33" s="10" t="s">
        <v>995</v>
      </c>
    </row>
    <row r="34" spans="1:31" ht="15.75"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E34" s="10" t="s">
        <v>1112</v>
      </c>
    </row>
    <row r="35" spans="1:31" ht="15.75"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c r="AE35" s="10" t="s">
        <v>1120</v>
      </c>
    </row>
    <row r="36" spans="1:31" ht="15.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E36" s="10" t="s">
        <v>1127</v>
      </c>
    </row>
    <row r="37" spans="1:31" ht="15.7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E37" s="10" t="s">
        <v>1137</v>
      </c>
    </row>
    <row r="38" spans="1:31" ht="15.7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E38" s="10" t="s">
        <v>1145</v>
      </c>
    </row>
    <row r="39" spans="1:31" ht="15.75"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c r="AE39" s="10" t="s">
        <v>1726</v>
      </c>
    </row>
    <row r="40" spans="1:31" ht="15.75"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c r="AE40" s="10" t="s">
        <v>1433</v>
      </c>
    </row>
    <row r="41" spans="1:31" ht="15.7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E41" s="10" t="s">
        <v>1417</v>
      </c>
    </row>
    <row r="42" spans="1:31" ht="15.75" customHeight="1" x14ac:dyDescent="0.2">
      <c r="A42" s="6"/>
      <c r="B42" s="6"/>
      <c r="C42" s="6"/>
      <c r="D42" s="6"/>
      <c r="E42" s="6"/>
      <c r="F42" s="6"/>
      <c r="G42" s="6"/>
      <c r="H42" s="6"/>
      <c r="I42" s="6"/>
      <c r="J42" s="6"/>
      <c r="K42" s="6"/>
      <c r="L42" s="6"/>
      <c r="M42" s="6"/>
      <c r="N42" s="6"/>
      <c r="O42" s="6"/>
      <c r="P42" s="6"/>
      <c r="Q42" s="6"/>
      <c r="R42" s="6"/>
      <c r="S42" s="6"/>
      <c r="T42" s="6"/>
      <c r="U42" s="6"/>
      <c r="V42" s="6"/>
      <c r="W42" s="6"/>
      <c r="X42" s="6"/>
      <c r="Y42" s="6"/>
      <c r="Z42" s="6"/>
      <c r="AE42" s="10" t="s">
        <v>1424</v>
      </c>
    </row>
    <row r="43" spans="1:31" ht="15.75"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c r="Z43" s="6"/>
      <c r="AE43" s="10" t="s">
        <v>1275</v>
      </c>
    </row>
    <row r="44" spans="1:31" ht="15.75"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E44" s="10" t="s">
        <v>1429</v>
      </c>
    </row>
    <row r="45" spans="1:31" ht="15.7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E45" s="10" t="s">
        <v>1254</v>
      </c>
    </row>
    <row r="46" spans="1:31" ht="15.7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E46" s="10" t="s">
        <v>1214</v>
      </c>
    </row>
    <row r="47" spans="1:31" ht="15.7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E47" s="10" t="s">
        <v>1205</v>
      </c>
    </row>
    <row r="48" spans="1:31" ht="15.7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E48" s="10" t="s">
        <v>1234</v>
      </c>
    </row>
    <row r="49" spans="1:31" ht="15.7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E49" s="10" t="s">
        <v>1392</v>
      </c>
    </row>
    <row r="50" spans="1:31" ht="15.7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E50" s="10" t="s">
        <v>1275</v>
      </c>
    </row>
    <row r="51" spans="1:31" ht="15.7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E51" s="10" t="s">
        <v>1392</v>
      </c>
    </row>
    <row r="52" spans="1:31" ht="15.7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E52" s="10" t="s">
        <v>1338</v>
      </c>
    </row>
    <row r="53" spans="1:31" ht="15.7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E53" s="10" t="s">
        <v>1404</v>
      </c>
    </row>
    <row r="54" spans="1:31" ht="15.7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E54" s="10" t="s">
        <v>1412</v>
      </c>
    </row>
    <row r="55" spans="1:31" ht="15.7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E55" s="10" t="s">
        <v>1727</v>
      </c>
    </row>
    <row r="56" spans="1:31" ht="15.7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E56" s="10" t="s">
        <v>1728</v>
      </c>
    </row>
    <row r="57" spans="1:31" ht="15.7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E57" s="10" t="s">
        <v>1729</v>
      </c>
    </row>
    <row r="58" spans="1:31" ht="15.7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E58" s="10" t="s">
        <v>1544</v>
      </c>
    </row>
    <row r="59" spans="1:31" ht="15.7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E59" s="10" t="s">
        <v>1563</v>
      </c>
    </row>
    <row r="60" spans="1:31" ht="15.7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E60" s="10" t="s">
        <v>1569</v>
      </c>
    </row>
    <row r="61" spans="1:31" ht="15.7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E61" s="10" t="s">
        <v>1574</v>
      </c>
    </row>
    <row r="62" spans="1:31" ht="15.7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E62" s="10" t="s">
        <v>1730</v>
      </c>
    </row>
    <row r="63" spans="1:31" ht="15.7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E63" s="10" t="s">
        <v>1731</v>
      </c>
    </row>
    <row r="64" spans="1:31" ht="15.7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E64" s="10" t="s">
        <v>1732</v>
      </c>
    </row>
    <row r="65" spans="1:31" ht="15.7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E65" s="10" t="s">
        <v>1733</v>
      </c>
    </row>
    <row r="66" spans="1:31" ht="15.7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E66" s="10" t="s">
        <v>1734</v>
      </c>
    </row>
    <row r="67" spans="1:31" ht="15.7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E67" s="10" t="s">
        <v>1735</v>
      </c>
    </row>
    <row r="68" spans="1:31" ht="15.75"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E68" s="10" t="s">
        <v>1736</v>
      </c>
    </row>
    <row r="69" spans="1:31" ht="15.75"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E69" s="10" t="s">
        <v>1737</v>
      </c>
    </row>
    <row r="70" spans="1:31" ht="15.75"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c r="AE70" s="10" t="s">
        <v>1738</v>
      </c>
    </row>
    <row r="71" spans="1:31" ht="15.7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E71" s="10" t="s">
        <v>1739</v>
      </c>
    </row>
    <row r="72" spans="1:31" ht="15.75"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c r="Z72" s="6"/>
      <c r="AE72" s="10" t="s">
        <v>1740</v>
      </c>
    </row>
    <row r="73" spans="1:31" ht="15.75"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c r="Z73" s="6"/>
      <c r="AE73" s="10" t="s">
        <v>1741</v>
      </c>
    </row>
    <row r="74" spans="1:31" ht="15.75"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c r="Z74" s="6"/>
      <c r="AE74" s="10" t="s">
        <v>392</v>
      </c>
    </row>
    <row r="75" spans="1:31" ht="15.75"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c r="Z75" s="6"/>
      <c r="AE75" s="10" t="s">
        <v>415</v>
      </c>
    </row>
    <row r="76" spans="1:31" ht="15.75"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c r="Z76" s="6"/>
      <c r="AE76" s="10" t="s">
        <v>442</v>
      </c>
    </row>
    <row r="77" spans="1:31" ht="15.75"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E77" s="10" t="s">
        <v>1742</v>
      </c>
    </row>
    <row r="78" spans="1:31" ht="15.75"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E78" s="10" t="s">
        <v>1743</v>
      </c>
    </row>
    <row r="79" spans="1:31" ht="15.75"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E79" s="10" t="s">
        <v>1744</v>
      </c>
    </row>
    <row r="80" spans="1:31" ht="15.7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c r="AE80" s="10" t="s">
        <v>1745</v>
      </c>
    </row>
    <row r="81" spans="1:31" ht="15.75"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c r="Z81" s="6"/>
      <c r="AE81" s="10" t="s">
        <v>1746</v>
      </c>
    </row>
    <row r="82" spans="1:31" ht="15.7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c r="AE82" s="10" t="s">
        <v>238</v>
      </c>
    </row>
    <row r="83" spans="1:31" ht="15.75"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c r="Z83" s="6"/>
      <c r="AE83" s="10" t="s">
        <v>1747</v>
      </c>
    </row>
    <row r="84" spans="1:31" ht="15.75"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c r="Z84" s="6"/>
      <c r="AE84" s="10" t="s">
        <v>1748</v>
      </c>
    </row>
    <row r="85" spans="1:31" ht="15.75"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c r="Z85" s="6"/>
      <c r="AE85" s="10" t="s">
        <v>1749</v>
      </c>
    </row>
    <row r="86" spans="1:31" ht="15.75"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c r="AE86" s="10" t="s">
        <v>1750</v>
      </c>
    </row>
    <row r="87" spans="1:31" ht="15.7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c r="AE87" s="10" t="s">
        <v>1448</v>
      </c>
    </row>
    <row r="88" spans="1:31" ht="15.75"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c r="Z88" s="6"/>
      <c r="AE88" s="10" t="s">
        <v>1458</v>
      </c>
    </row>
    <row r="89" spans="1:31" ht="15.75" customHeight="1" x14ac:dyDescent="0.2">
      <c r="A89" s="6"/>
      <c r="B89" s="6"/>
      <c r="C89" s="6"/>
      <c r="D89" s="6"/>
      <c r="E89" s="6"/>
      <c r="F89" s="6"/>
      <c r="G89" s="6"/>
      <c r="H89" s="6"/>
      <c r="I89" s="6"/>
      <c r="J89" s="6"/>
      <c r="K89" s="6"/>
      <c r="L89" s="6"/>
      <c r="M89" s="6"/>
      <c r="N89" s="6"/>
      <c r="O89" s="6"/>
      <c r="P89" s="6"/>
      <c r="Q89" s="6"/>
      <c r="R89" s="6"/>
      <c r="S89" s="6"/>
      <c r="T89" s="6"/>
      <c r="U89" s="6"/>
      <c r="V89" s="6"/>
      <c r="W89" s="6"/>
      <c r="X89" s="6"/>
      <c r="Y89" s="6"/>
      <c r="Z89" s="6"/>
      <c r="AE89" s="10" t="s">
        <v>1751</v>
      </c>
    </row>
    <row r="90" spans="1:31" ht="15.75" customHeight="1" x14ac:dyDescent="0.2">
      <c r="A90" s="6"/>
      <c r="B90" s="6"/>
      <c r="C90" s="6"/>
      <c r="D90" s="6"/>
      <c r="E90" s="6"/>
      <c r="F90" s="6"/>
      <c r="G90" s="6"/>
      <c r="H90" s="6"/>
      <c r="I90" s="6"/>
      <c r="J90" s="6"/>
      <c r="K90" s="6"/>
      <c r="L90" s="6"/>
      <c r="M90" s="6"/>
      <c r="N90" s="6"/>
      <c r="O90" s="6"/>
      <c r="P90" s="6"/>
      <c r="Q90" s="6"/>
      <c r="R90" s="6"/>
      <c r="S90" s="6"/>
      <c r="T90" s="6"/>
      <c r="U90" s="6"/>
      <c r="V90" s="6"/>
      <c r="W90" s="6"/>
      <c r="X90" s="6"/>
      <c r="Y90" s="6"/>
      <c r="Z90" s="6"/>
      <c r="AE90" s="10" t="s">
        <v>1749</v>
      </c>
    </row>
    <row r="91" spans="1:31" ht="15.75" customHeight="1" x14ac:dyDescent="0.2">
      <c r="A91" s="6"/>
      <c r="B91" s="6"/>
      <c r="C91" s="6"/>
      <c r="D91" s="6"/>
      <c r="E91" s="6"/>
      <c r="F91" s="6"/>
      <c r="G91" s="6"/>
      <c r="H91" s="6"/>
      <c r="I91" s="6"/>
      <c r="J91" s="6"/>
      <c r="K91" s="6"/>
      <c r="L91" s="6"/>
      <c r="M91" s="6"/>
      <c r="N91" s="6"/>
      <c r="O91" s="6"/>
      <c r="P91" s="6"/>
      <c r="Q91" s="6"/>
      <c r="R91" s="6"/>
      <c r="S91" s="6"/>
      <c r="T91" s="6"/>
      <c r="U91" s="6"/>
      <c r="V91" s="6"/>
      <c r="W91" s="6"/>
      <c r="X91" s="6"/>
      <c r="Y91" s="6"/>
      <c r="Z91" s="6"/>
      <c r="AE91" s="10" t="s">
        <v>1752</v>
      </c>
    </row>
    <row r="92" spans="1:31" ht="15.75" customHeight="1" x14ac:dyDescent="0.2">
      <c r="A92" s="6"/>
      <c r="B92" s="6"/>
      <c r="C92" s="6"/>
      <c r="D92" s="6"/>
      <c r="E92" s="6"/>
      <c r="F92" s="6"/>
      <c r="G92" s="6"/>
      <c r="H92" s="6"/>
      <c r="I92" s="6"/>
      <c r="J92" s="6"/>
      <c r="K92" s="6"/>
      <c r="L92" s="6"/>
      <c r="M92" s="6"/>
      <c r="N92" s="6"/>
      <c r="O92" s="6"/>
      <c r="P92" s="6"/>
      <c r="Q92" s="6"/>
      <c r="R92" s="6"/>
      <c r="S92" s="6"/>
      <c r="T92" s="6"/>
      <c r="U92" s="6"/>
      <c r="V92" s="6"/>
      <c r="W92" s="6"/>
      <c r="X92" s="6"/>
      <c r="Y92" s="6"/>
      <c r="Z92" s="6"/>
      <c r="AE92" s="10" t="s">
        <v>1753</v>
      </c>
    </row>
    <row r="93" spans="1:31" ht="15.75" customHeight="1" x14ac:dyDescent="0.2">
      <c r="A93" s="6"/>
      <c r="B93" s="6"/>
      <c r="C93" s="6"/>
      <c r="D93" s="6"/>
      <c r="E93" s="6"/>
      <c r="F93" s="6"/>
      <c r="G93" s="6"/>
      <c r="H93" s="6"/>
      <c r="I93" s="6"/>
      <c r="J93" s="6"/>
      <c r="K93" s="6"/>
      <c r="L93" s="6"/>
      <c r="M93" s="6"/>
      <c r="N93" s="6"/>
      <c r="O93" s="6"/>
      <c r="P93" s="6"/>
      <c r="Q93" s="6"/>
      <c r="R93" s="6"/>
      <c r="S93" s="6"/>
      <c r="T93" s="6"/>
      <c r="U93" s="6"/>
      <c r="V93" s="6"/>
      <c r="W93" s="6"/>
      <c r="X93" s="6"/>
      <c r="Y93" s="6"/>
      <c r="Z93" s="6"/>
      <c r="AE93" s="10" t="s">
        <v>1472</v>
      </c>
    </row>
    <row r="94" spans="1:31" ht="15.75" customHeight="1" x14ac:dyDescent="0.2">
      <c r="A94" s="6"/>
      <c r="B94" s="6"/>
      <c r="C94" s="6"/>
      <c r="D94" s="6"/>
      <c r="E94" s="6"/>
      <c r="F94" s="6"/>
      <c r="G94" s="6"/>
      <c r="H94" s="6"/>
      <c r="I94" s="6"/>
      <c r="J94" s="6"/>
      <c r="K94" s="6"/>
      <c r="L94" s="6"/>
      <c r="M94" s="6"/>
      <c r="N94" s="6"/>
      <c r="O94" s="6"/>
      <c r="P94" s="6"/>
      <c r="Q94" s="6"/>
      <c r="R94" s="6"/>
      <c r="S94" s="6"/>
      <c r="T94" s="6"/>
      <c r="U94" s="6"/>
      <c r="V94" s="6"/>
      <c r="W94" s="6"/>
      <c r="X94" s="6"/>
      <c r="Y94" s="6"/>
      <c r="Z94" s="6"/>
      <c r="AE94" s="10" t="s">
        <v>1584</v>
      </c>
    </row>
    <row r="95" spans="1:31" ht="15.75" customHeight="1" x14ac:dyDescent="0.2">
      <c r="A95" s="6"/>
      <c r="B95" s="6"/>
      <c r="C95" s="6"/>
      <c r="D95" s="6"/>
      <c r="E95" s="6"/>
      <c r="F95" s="6"/>
      <c r="G95" s="6"/>
      <c r="H95" s="6"/>
      <c r="I95" s="6"/>
      <c r="J95" s="6"/>
      <c r="K95" s="6"/>
      <c r="L95" s="6"/>
      <c r="M95" s="6"/>
      <c r="N95" s="6"/>
      <c r="O95" s="6"/>
      <c r="P95" s="6"/>
      <c r="Q95" s="6"/>
      <c r="R95" s="6"/>
      <c r="S95" s="6"/>
      <c r="T95" s="6"/>
      <c r="U95" s="6"/>
      <c r="V95" s="6"/>
      <c r="W95" s="6"/>
      <c r="X95" s="6"/>
      <c r="Y95" s="6"/>
      <c r="Z95" s="6"/>
      <c r="AE95" s="10" t="s">
        <v>1754</v>
      </c>
    </row>
    <row r="96" spans="1:31" ht="15.75" customHeight="1" x14ac:dyDescent="0.2">
      <c r="A96" s="6"/>
      <c r="B96" s="6"/>
      <c r="C96" s="6"/>
      <c r="D96" s="6"/>
      <c r="E96" s="6"/>
      <c r="F96" s="6"/>
      <c r="G96" s="6"/>
      <c r="H96" s="6"/>
      <c r="I96" s="6"/>
      <c r="J96" s="6"/>
      <c r="K96" s="6"/>
      <c r="L96" s="6"/>
      <c r="M96" s="6"/>
      <c r="N96" s="6"/>
      <c r="O96" s="6"/>
      <c r="P96" s="6"/>
      <c r="Q96" s="6"/>
      <c r="R96" s="6"/>
      <c r="S96" s="6"/>
      <c r="T96" s="6"/>
      <c r="U96" s="6"/>
      <c r="V96" s="6"/>
      <c r="W96" s="6"/>
      <c r="X96" s="6"/>
      <c r="Y96" s="6"/>
      <c r="Z96" s="6"/>
      <c r="AE96" s="10" t="s">
        <v>1755</v>
      </c>
    </row>
    <row r="97" spans="1:31" ht="15.75" customHeight="1" x14ac:dyDescent="0.2">
      <c r="A97" s="6"/>
      <c r="B97" s="6"/>
      <c r="C97" s="6"/>
      <c r="D97" s="6"/>
      <c r="E97" s="6"/>
      <c r="F97" s="6"/>
      <c r="G97" s="6"/>
      <c r="H97" s="6"/>
      <c r="I97" s="6"/>
      <c r="J97" s="6"/>
      <c r="K97" s="6"/>
      <c r="L97" s="6"/>
      <c r="M97" s="6"/>
      <c r="N97" s="6"/>
      <c r="O97" s="6"/>
      <c r="P97" s="6"/>
      <c r="Q97" s="6"/>
      <c r="R97" s="6"/>
      <c r="S97" s="6"/>
      <c r="T97" s="6"/>
      <c r="U97" s="6"/>
      <c r="V97" s="6"/>
      <c r="W97" s="6"/>
      <c r="X97" s="6"/>
      <c r="Y97" s="6"/>
      <c r="Z97" s="6"/>
      <c r="AE97" s="10" t="s">
        <v>1478</v>
      </c>
    </row>
    <row r="98" spans="1:31" ht="15.75" customHeight="1" x14ac:dyDescent="0.2">
      <c r="A98" s="6"/>
      <c r="B98" s="6"/>
      <c r="C98" s="6"/>
      <c r="D98" s="6"/>
      <c r="E98" s="6"/>
      <c r="F98" s="6"/>
      <c r="G98" s="6"/>
      <c r="H98" s="6"/>
      <c r="I98" s="6"/>
      <c r="J98" s="6"/>
      <c r="K98" s="6"/>
      <c r="L98" s="6"/>
      <c r="M98" s="6"/>
      <c r="N98" s="6"/>
      <c r="O98" s="6"/>
      <c r="P98" s="6"/>
      <c r="Q98" s="6"/>
      <c r="R98" s="6"/>
      <c r="S98" s="6"/>
      <c r="T98" s="6"/>
      <c r="U98" s="6"/>
      <c r="V98" s="6"/>
      <c r="W98" s="6"/>
      <c r="X98" s="6"/>
      <c r="Y98" s="6"/>
      <c r="Z98" s="6"/>
      <c r="AE98" s="10" t="s">
        <v>1482</v>
      </c>
    </row>
    <row r="99" spans="1:31" ht="15.7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c r="Z99" s="6"/>
      <c r="AE99" s="10" t="s">
        <v>1486</v>
      </c>
    </row>
    <row r="100" spans="1:31" ht="15.7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E100" s="10" t="s">
        <v>1533</v>
      </c>
    </row>
    <row r="101" spans="1:31" ht="15.7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E101" s="10" t="s">
        <v>1537</v>
      </c>
    </row>
    <row r="102" spans="1:31" ht="15.7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E102" s="10" t="s">
        <v>550</v>
      </c>
    </row>
    <row r="103" spans="1:31" ht="15.7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E103" s="10" t="s">
        <v>580</v>
      </c>
    </row>
    <row r="104" spans="1:31" ht="15.7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E104" s="10" t="s">
        <v>687</v>
      </c>
    </row>
    <row r="105" spans="1:31" ht="15.7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E105" s="10" t="s">
        <v>1510</v>
      </c>
    </row>
    <row r="106" spans="1:31" ht="15.7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E106" s="10" t="s">
        <v>1518</v>
      </c>
    </row>
    <row r="107" spans="1:31" ht="15.7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E107" s="10" t="s">
        <v>1523</v>
      </c>
    </row>
    <row r="108" spans="1:31" ht="15.7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E108" s="10" t="s">
        <v>1492</v>
      </c>
    </row>
    <row r="109" spans="1:31" ht="15.7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E109" s="10" t="s">
        <v>1756</v>
      </c>
    </row>
    <row r="110" spans="1:31" ht="15.7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E110" s="10" t="s">
        <v>527</v>
      </c>
    </row>
    <row r="111" spans="1:31" ht="15.7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31" ht="15.7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7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7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7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7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7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7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7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7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7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7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7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7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7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7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7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7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7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7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7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7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7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7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7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7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7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7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7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7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7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7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7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7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7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7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7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7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7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7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7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7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7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7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7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7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7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7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7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7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7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7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7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7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7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7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7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7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7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7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7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7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7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7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7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7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7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7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7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7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7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7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7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7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7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7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7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7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7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7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7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7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7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7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7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7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7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7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7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7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7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7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7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7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7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7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7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7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7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7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7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7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7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7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7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7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7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7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7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7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7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7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7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7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customHeight="1"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customHeight="1"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customHeight="1"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customHeight="1" x14ac:dyDescent="0.2">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75" customHeight="1" x14ac:dyDescent="0.2">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75" customHeight="1"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 footer="0"/>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3E427-359E-4721-B8C0-E2E93CA30EB6}">
  <sheetPr filterMode="1"/>
  <dimension ref="A1:AL338"/>
  <sheetViews>
    <sheetView showGridLines="0" topLeftCell="B1" zoomScale="70" zoomScaleNormal="70" workbookViewId="0">
      <pane ySplit="9" topLeftCell="A108" activePane="bottomLeft" state="frozen"/>
      <selection activeCell="B1" sqref="B1"/>
      <selection pane="bottomLeft" activeCell="V169" sqref="V169"/>
    </sheetView>
  </sheetViews>
  <sheetFormatPr baseColWidth="10" defaultColWidth="10" defaultRowHeight="14.25" x14ac:dyDescent="0.2"/>
  <cols>
    <col min="1" max="1" width="9.75" style="55" hidden="1" customWidth="1"/>
    <col min="2" max="2" width="28.5" style="55" customWidth="1"/>
    <col min="3" max="3" width="30.75" style="55" customWidth="1"/>
    <col min="4" max="5" width="35" style="55" customWidth="1"/>
    <col min="6" max="6" width="32.75" style="55" customWidth="1"/>
    <col min="7" max="7" width="32.75" style="55" hidden="1" customWidth="1"/>
    <col min="8" max="12" width="24.125" style="55" customWidth="1"/>
    <col min="13" max="13" width="34.75" style="55" customWidth="1"/>
    <col min="14" max="14" width="47.625" style="55" customWidth="1"/>
    <col min="15" max="15" width="22.625" style="55" customWidth="1"/>
    <col min="16" max="16" width="17.75" style="55" customWidth="1"/>
    <col min="17" max="18" width="21.375" style="55" customWidth="1"/>
    <col min="19" max="19" width="11.75" style="55" customWidth="1"/>
    <col min="20" max="20" width="11.625" style="55" customWidth="1"/>
    <col min="21" max="21" width="20.875" style="55" customWidth="1"/>
    <col min="22" max="22" width="18.125" style="55" customWidth="1"/>
    <col min="23" max="23" width="14.625" style="56" customWidth="1"/>
    <col min="24" max="24" width="14.625" style="55" hidden="1" customWidth="1"/>
    <col min="25" max="30" width="18.125" style="55" customWidth="1"/>
    <col min="31" max="34" width="18.125" style="56" customWidth="1"/>
    <col min="35" max="35" width="18.125" style="55" customWidth="1"/>
    <col min="36" max="36" width="22.25" style="55" customWidth="1"/>
    <col min="37" max="37" width="23" style="55" customWidth="1"/>
    <col min="38" max="38" width="17.125" style="55" customWidth="1"/>
    <col min="39" max="16384" width="10" style="55"/>
  </cols>
  <sheetData>
    <row r="1" spans="1:38" hidden="1" x14ac:dyDescent="0.2">
      <c r="W1" s="55"/>
    </row>
    <row r="2" spans="1:38" ht="26.25" hidden="1" customHeight="1" x14ac:dyDescent="0.2">
      <c r="B2" s="448"/>
      <c r="C2" s="452" t="s">
        <v>157</v>
      </c>
      <c r="D2" s="454" t="s">
        <v>158</v>
      </c>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6"/>
      <c r="AK2" s="57" t="s">
        <v>159</v>
      </c>
      <c r="AL2" s="58" t="s">
        <v>160</v>
      </c>
    </row>
    <row r="3" spans="1:38" ht="22.5" hidden="1" customHeight="1" x14ac:dyDescent="0.2">
      <c r="B3" s="449"/>
      <c r="C3" s="453"/>
      <c r="D3" s="457"/>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9"/>
      <c r="AK3" s="59" t="s">
        <v>161</v>
      </c>
      <c r="AL3" s="60">
        <v>6</v>
      </c>
    </row>
    <row r="4" spans="1:38" ht="22.5" hidden="1" customHeight="1" x14ac:dyDescent="0.2">
      <c r="B4" s="450"/>
      <c r="C4" s="460" t="s">
        <v>162</v>
      </c>
      <c r="D4" s="462" t="s">
        <v>163</v>
      </c>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4"/>
      <c r="AK4" s="59" t="s">
        <v>164</v>
      </c>
      <c r="AL4" s="61">
        <v>45208</v>
      </c>
    </row>
    <row r="5" spans="1:38" ht="21.75" hidden="1" customHeight="1" x14ac:dyDescent="0.2">
      <c r="B5" s="451"/>
      <c r="C5" s="461"/>
      <c r="D5" s="465"/>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7"/>
      <c r="AK5" s="62" t="s">
        <v>165</v>
      </c>
      <c r="AL5" s="63" t="s">
        <v>166</v>
      </c>
    </row>
    <row r="6" spans="1:38" ht="10.5" hidden="1" customHeight="1" x14ac:dyDescent="0.2">
      <c r="W6" s="55"/>
    </row>
    <row r="7" spans="1:38" ht="8.25" hidden="1" customHeight="1" x14ac:dyDescent="0.2">
      <c r="W7" s="55"/>
    </row>
    <row r="8" spans="1:38" s="64" customFormat="1" ht="14.25" customHeight="1" x14ac:dyDescent="0.2">
      <c r="B8" s="468" t="s">
        <v>167</v>
      </c>
      <c r="C8" s="439" t="s">
        <v>168</v>
      </c>
      <c r="D8" s="439" t="s">
        <v>169</v>
      </c>
      <c r="E8" s="439" t="s">
        <v>170</v>
      </c>
      <c r="F8" s="439" t="s">
        <v>171</v>
      </c>
      <c r="G8" s="439" t="s">
        <v>1600</v>
      </c>
      <c r="H8" s="439" t="s">
        <v>172</v>
      </c>
      <c r="I8" s="441" t="s">
        <v>173</v>
      </c>
      <c r="J8" s="442"/>
      <c r="K8" s="442"/>
      <c r="L8" s="443"/>
      <c r="M8" s="439" t="s">
        <v>174</v>
      </c>
      <c r="N8" s="439" t="s">
        <v>175</v>
      </c>
      <c r="O8" s="439" t="s">
        <v>176</v>
      </c>
      <c r="P8" s="439" t="s">
        <v>177</v>
      </c>
      <c r="Q8" s="439" t="s">
        <v>178</v>
      </c>
      <c r="R8" s="447" t="s">
        <v>179</v>
      </c>
      <c r="S8" s="439" t="s">
        <v>180</v>
      </c>
      <c r="T8" s="429" t="s">
        <v>181</v>
      </c>
      <c r="U8" s="429" t="s">
        <v>182</v>
      </c>
      <c r="V8" s="429" t="s">
        <v>183</v>
      </c>
      <c r="W8" s="429" t="s">
        <v>184</v>
      </c>
      <c r="X8" s="429" t="s">
        <v>185</v>
      </c>
      <c r="Y8" s="431" t="s">
        <v>186</v>
      </c>
      <c r="Z8" s="432"/>
      <c r="AA8" s="432"/>
      <c r="AB8" s="432"/>
      <c r="AC8" s="433"/>
      <c r="AD8" s="431" t="s">
        <v>187</v>
      </c>
      <c r="AE8" s="432"/>
      <c r="AF8" s="432"/>
      <c r="AG8" s="432"/>
      <c r="AH8" s="432"/>
      <c r="AI8" s="433"/>
      <c r="AJ8" s="437" t="s">
        <v>188</v>
      </c>
      <c r="AK8" s="438"/>
      <c r="AL8" s="429" t="s">
        <v>189</v>
      </c>
    </row>
    <row r="9" spans="1:38" s="64" customFormat="1" ht="18" hidden="1" customHeight="1" x14ac:dyDescent="0.2">
      <c r="A9" s="66" t="s">
        <v>190</v>
      </c>
      <c r="B9" s="439"/>
      <c r="C9" s="469"/>
      <c r="D9" s="440"/>
      <c r="E9" s="440"/>
      <c r="F9" s="440"/>
      <c r="G9" s="440"/>
      <c r="H9" s="440"/>
      <c r="I9" s="444"/>
      <c r="J9" s="445"/>
      <c r="K9" s="445"/>
      <c r="L9" s="446"/>
      <c r="M9" s="440"/>
      <c r="N9" s="440"/>
      <c r="O9" s="440"/>
      <c r="P9" s="440"/>
      <c r="Q9" s="440"/>
      <c r="R9" s="429"/>
      <c r="S9" s="440"/>
      <c r="T9" s="430"/>
      <c r="U9" s="430"/>
      <c r="V9" s="430"/>
      <c r="W9" s="430"/>
      <c r="X9" s="430"/>
      <c r="Y9" s="434"/>
      <c r="Z9" s="435"/>
      <c r="AA9" s="435"/>
      <c r="AB9" s="435"/>
      <c r="AC9" s="436"/>
      <c r="AD9" s="434"/>
      <c r="AE9" s="435"/>
      <c r="AF9" s="435"/>
      <c r="AG9" s="435"/>
      <c r="AH9" s="435"/>
      <c r="AI9" s="436"/>
      <c r="AJ9" s="65" t="s">
        <v>191</v>
      </c>
      <c r="AK9" s="65" t="s">
        <v>192</v>
      </c>
      <c r="AL9" s="430"/>
    </row>
    <row r="10" spans="1:38" s="72" customFormat="1" ht="213.75" hidden="1" x14ac:dyDescent="0.2">
      <c r="A10" s="55"/>
      <c r="B10" s="67" t="s">
        <v>193</v>
      </c>
      <c r="C10" s="68" t="s">
        <v>194</v>
      </c>
      <c r="D10" s="67" t="s">
        <v>195</v>
      </c>
      <c r="E10" s="236" t="s">
        <v>196</v>
      </c>
      <c r="F10" s="236" t="s">
        <v>197</v>
      </c>
      <c r="G10" s="236"/>
      <c r="H10" s="67" t="s">
        <v>198</v>
      </c>
      <c r="I10" s="67" t="s">
        <v>199</v>
      </c>
      <c r="J10" s="67" t="s">
        <v>199</v>
      </c>
      <c r="K10" s="67" t="s">
        <v>199</v>
      </c>
      <c r="L10" s="67" t="s">
        <v>199</v>
      </c>
      <c r="M10" s="236" t="s">
        <v>200</v>
      </c>
      <c r="N10" s="67" t="s">
        <v>201</v>
      </c>
      <c r="O10" s="69" t="s">
        <v>202</v>
      </c>
      <c r="P10" s="67" t="s">
        <v>203</v>
      </c>
      <c r="Q10" s="67" t="s">
        <v>204</v>
      </c>
      <c r="R10" s="69" t="s">
        <v>72</v>
      </c>
      <c r="S10" s="70">
        <v>45292</v>
      </c>
      <c r="T10" s="54">
        <v>45380</v>
      </c>
      <c r="U10" s="69" t="s">
        <v>205</v>
      </c>
      <c r="V10" s="51"/>
      <c r="W10" s="67"/>
      <c r="X10" s="71">
        <v>0.1</v>
      </c>
      <c r="Y10" s="67" t="s">
        <v>207</v>
      </c>
      <c r="Z10" s="67" t="s">
        <v>208</v>
      </c>
      <c r="AA10" s="67" t="s">
        <v>199</v>
      </c>
      <c r="AB10" s="67" t="s">
        <v>199</v>
      </c>
      <c r="AC10" s="67" t="s">
        <v>199</v>
      </c>
      <c r="AD10" s="67" t="s">
        <v>209</v>
      </c>
      <c r="AE10" s="67" t="s">
        <v>199</v>
      </c>
      <c r="AF10" s="67" t="s">
        <v>199</v>
      </c>
      <c r="AG10" s="67" t="s">
        <v>199</v>
      </c>
      <c r="AH10" s="67" t="s">
        <v>199</v>
      </c>
      <c r="AI10" s="67" t="s">
        <v>199</v>
      </c>
      <c r="AJ10" s="67" t="s">
        <v>199</v>
      </c>
      <c r="AK10" s="67" t="s">
        <v>199</v>
      </c>
      <c r="AL10" s="69" t="s">
        <v>210</v>
      </c>
    </row>
    <row r="11" spans="1:38" s="238" customFormat="1" ht="213.75" hidden="1" x14ac:dyDescent="0.2">
      <c r="A11" s="237"/>
      <c r="B11" s="67" t="s">
        <v>193</v>
      </c>
      <c r="C11" s="68" t="s">
        <v>194</v>
      </c>
      <c r="D11" s="67" t="s">
        <v>195</v>
      </c>
      <c r="E11" s="236" t="s">
        <v>196</v>
      </c>
      <c r="F11" s="236" t="s">
        <v>197</v>
      </c>
      <c r="G11" s="236"/>
      <c r="H11" s="67" t="s">
        <v>198</v>
      </c>
      <c r="I11" s="67" t="s">
        <v>199</v>
      </c>
      <c r="J11" s="67" t="s">
        <v>199</v>
      </c>
      <c r="K11" s="67" t="s">
        <v>199</v>
      </c>
      <c r="L11" s="67" t="s">
        <v>199</v>
      </c>
      <c r="M11" s="236" t="s">
        <v>211</v>
      </c>
      <c r="N11" s="67" t="s">
        <v>212</v>
      </c>
      <c r="O11" s="69" t="s">
        <v>213</v>
      </c>
      <c r="P11" s="67" t="s">
        <v>203</v>
      </c>
      <c r="Q11" s="67" t="s">
        <v>214</v>
      </c>
      <c r="R11" s="69" t="s">
        <v>72</v>
      </c>
      <c r="S11" s="70">
        <v>45292</v>
      </c>
      <c r="T11" s="70">
        <v>45625</v>
      </c>
      <c r="U11" s="69" t="s">
        <v>215</v>
      </c>
      <c r="V11" s="51"/>
      <c r="W11" s="67"/>
      <c r="X11" s="71">
        <v>0.2</v>
      </c>
      <c r="Y11" s="67" t="s">
        <v>207</v>
      </c>
      <c r="Z11" s="67" t="s">
        <v>208</v>
      </c>
      <c r="AA11" s="67" t="s">
        <v>199</v>
      </c>
      <c r="AB11" s="67" t="s">
        <v>199</v>
      </c>
      <c r="AC11" s="67" t="s">
        <v>199</v>
      </c>
      <c r="AD11" s="67" t="s">
        <v>209</v>
      </c>
      <c r="AE11" s="67" t="s">
        <v>199</v>
      </c>
      <c r="AF11" s="67" t="s">
        <v>199</v>
      </c>
      <c r="AG11" s="67" t="s">
        <v>199</v>
      </c>
      <c r="AH11" s="67" t="s">
        <v>199</v>
      </c>
      <c r="AI11" s="67" t="s">
        <v>199</v>
      </c>
      <c r="AJ11" s="67" t="s">
        <v>199</v>
      </c>
      <c r="AK11" s="67" t="s">
        <v>199</v>
      </c>
      <c r="AL11" s="69" t="s">
        <v>210</v>
      </c>
    </row>
    <row r="12" spans="1:38" s="238" customFormat="1" ht="213.75" hidden="1" x14ac:dyDescent="0.2">
      <c r="A12" s="237"/>
      <c r="B12" s="67" t="s">
        <v>193</v>
      </c>
      <c r="C12" s="68" t="s">
        <v>194</v>
      </c>
      <c r="D12" s="67" t="s">
        <v>195</v>
      </c>
      <c r="E12" s="236" t="s">
        <v>196</v>
      </c>
      <c r="F12" s="236" t="s">
        <v>197</v>
      </c>
      <c r="G12" s="236"/>
      <c r="H12" s="67" t="s">
        <v>198</v>
      </c>
      <c r="I12" s="67" t="s">
        <v>199</v>
      </c>
      <c r="J12" s="67" t="s">
        <v>199</v>
      </c>
      <c r="K12" s="67" t="s">
        <v>199</v>
      </c>
      <c r="L12" s="67" t="s">
        <v>199</v>
      </c>
      <c r="M12" s="236" t="s">
        <v>216</v>
      </c>
      <c r="N12" s="67" t="s">
        <v>216</v>
      </c>
      <c r="O12" s="69" t="s">
        <v>217</v>
      </c>
      <c r="P12" s="67" t="s">
        <v>218</v>
      </c>
      <c r="Q12" s="67" t="s">
        <v>219</v>
      </c>
      <c r="R12" s="69" t="s">
        <v>220</v>
      </c>
      <c r="S12" s="70">
        <v>45383</v>
      </c>
      <c r="T12" s="70">
        <v>45596</v>
      </c>
      <c r="U12" s="69" t="s">
        <v>72</v>
      </c>
      <c r="V12" s="51"/>
      <c r="W12" s="67"/>
      <c r="X12" s="71"/>
      <c r="Y12" s="67" t="s">
        <v>207</v>
      </c>
      <c r="Z12" s="67" t="s">
        <v>208</v>
      </c>
      <c r="AA12" s="67" t="s">
        <v>199</v>
      </c>
      <c r="AB12" s="67" t="s">
        <v>199</v>
      </c>
      <c r="AC12" s="67" t="s">
        <v>199</v>
      </c>
      <c r="AD12" s="67" t="s">
        <v>209</v>
      </c>
      <c r="AE12" s="67" t="s">
        <v>199</v>
      </c>
      <c r="AF12" s="67" t="s">
        <v>199</v>
      </c>
      <c r="AG12" s="67" t="s">
        <v>199</v>
      </c>
      <c r="AH12" s="67" t="s">
        <v>199</v>
      </c>
      <c r="AI12" s="67" t="s">
        <v>199</v>
      </c>
      <c r="AJ12" s="67" t="s">
        <v>199</v>
      </c>
      <c r="AK12" s="67" t="s">
        <v>199</v>
      </c>
      <c r="AL12" s="69" t="s">
        <v>210</v>
      </c>
    </row>
    <row r="13" spans="1:38" s="238" customFormat="1" ht="213.75" hidden="1" x14ac:dyDescent="0.2">
      <c r="A13" s="237"/>
      <c r="B13" s="67" t="s">
        <v>193</v>
      </c>
      <c r="C13" s="68" t="s">
        <v>194</v>
      </c>
      <c r="D13" s="67" t="s">
        <v>195</v>
      </c>
      <c r="E13" s="236" t="s">
        <v>196</v>
      </c>
      <c r="F13" s="236" t="s">
        <v>197</v>
      </c>
      <c r="G13" s="236"/>
      <c r="H13" s="67" t="s">
        <v>198</v>
      </c>
      <c r="I13" s="67" t="s">
        <v>199</v>
      </c>
      <c r="J13" s="67" t="s">
        <v>199</v>
      </c>
      <c r="K13" s="67" t="s">
        <v>199</v>
      </c>
      <c r="L13" s="67" t="s">
        <v>199</v>
      </c>
      <c r="M13" s="236" t="s">
        <v>222</v>
      </c>
      <c r="N13" s="67" t="s">
        <v>223</v>
      </c>
      <c r="O13" s="69" t="s">
        <v>224</v>
      </c>
      <c r="P13" s="67" t="s">
        <v>203</v>
      </c>
      <c r="Q13" s="67" t="s">
        <v>204</v>
      </c>
      <c r="R13" s="69" t="s">
        <v>72</v>
      </c>
      <c r="S13" s="70">
        <v>45293</v>
      </c>
      <c r="T13" s="70">
        <v>45625</v>
      </c>
      <c r="U13" s="69" t="s">
        <v>205</v>
      </c>
      <c r="V13" s="51"/>
      <c r="W13" s="67"/>
      <c r="X13" s="71">
        <v>0.5</v>
      </c>
      <c r="Y13" s="67" t="s">
        <v>207</v>
      </c>
      <c r="Z13" s="67" t="s">
        <v>208</v>
      </c>
      <c r="AA13" s="67" t="s">
        <v>199</v>
      </c>
      <c r="AB13" s="67" t="s">
        <v>199</v>
      </c>
      <c r="AC13" s="67" t="s">
        <v>199</v>
      </c>
      <c r="AD13" s="67" t="s">
        <v>209</v>
      </c>
      <c r="AE13" s="67" t="s">
        <v>199</v>
      </c>
      <c r="AF13" s="67" t="s">
        <v>199</v>
      </c>
      <c r="AG13" s="67" t="s">
        <v>199</v>
      </c>
      <c r="AH13" s="67" t="s">
        <v>199</v>
      </c>
      <c r="AI13" s="67" t="s">
        <v>199</v>
      </c>
      <c r="AJ13" s="67" t="s">
        <v>199</v>
      </c>
      <c r="AK13" s="67" t="s">
        <v>199</v>
      </c>
      <c r="AL13" s="69" t="s">
        <v>210</v>
      </c>
    </row>
    <row r="14" spans="1:38" s="238" customFormat="1" ht="213.75" hidden="1" x14ac:dyDescent="0.2">
      <c r="A14" s="237"/>
      <c r="B14" s="67" t="s">
        <v>193</v>
      </c>
      <c r="C14" s="68" t="s">
        <v>194</v>
      </c>
      <c r="D14" s="67" t="s">
        <v>195</v>
      </c>
      <c r="E14" s="236" t="s">
        <v>196</v>
      </c>
      <c r="F14" s="236" t="s">
        <v>197</v>
      </c>
      <c r="G14" s="236"/>
      <c r="H14" s="67" t="s">
        <v>198</v>
      </c>
      <c r="I14" s="67" t="s">
        <v>199</v>
      </c>
      <c r="J14" s="67" t="s">
        <v>199</v>
      </c>
      <c r="K14" s="67" t="s">
        <v>199</v>
      </c>
      <c r="L14" s="67" t="s">
        <v>199</v>
      </c>
      <c r="M14" s="236" t="s">
        <v>225</v>
      </c>
      <c r="N14" s="67" t="s">
        <v>226</v>
      </c>
      <c r="O14" s="69" t="s">
        <v>227</v>
      </c>
      <c r="P14" s="67" t="s">
        <v>203</v>
      </c>
      <c r="Q14" s="67" t="s">
        <v>204</v>
      </c>
      <c r="R14" s="69" t="s">
        <v>72</v>
      </c>
      <c r="S14" s="70">
        <v>45293</v>
      </c>
      <c r="T14" s="70">
        <v>45625</v>
      </c>
      <c r="U14" s="69" t="s">
        <v>205</v>
      </c>
      <c r="V14" s="51"/>
      <c r="W14" s="67"/>
      <c r="X14" s="71">
        <v>0.2</v>
      </c>
      <c r="Y14" s="67" t="s">
        <v>207</v>
      </c>
      <c r="Z14" s="67" t="s">
        <v>208</v>
      </c>
      <c r="AA14" s="67" t="s">
        <v>199</v>
      </c>
      <c r="AB14" s="67" t="s">
        <v>199</v>
      </c>
      <c r="AC14" s="67" t="s">
        <v>199</v>
      </c>
      <c r="AD14" s="67" t="s">
        <v>209</v>
      </c>
      <c r="AE14" s="67" t="s">
        <v>199</v>
      </c>
      <c r="AF14" s="67" t="s">
        <v>199</v>
      </c>
      <c r="AG14" s="67" t="s">
        <v>199</v>
      </c>
      <c r="AH14" s="67" t="s">
        <v>199</v>
      </c>
      <c r="AI14" s="67" t="s">
        <v>199</v>
      </c>
      <c r="AJ14" s="67" t="s">
        <v>199</v>
      </c>
      <c r="AK14" s="67" t="s">
        <v>199</v>
      </c>
      <c r="AL14" s="69" t="s">
        <v>210</v>
      </c>
    </row>
    <row r="15" spans="1:38" s="238" customFormat="1" ht="213.75" hidden="1" x14ac:dyDescent="0.2">
      <c r="A15" s="237"/>
      <c r="B15" s="67" t="s">
        <v>193</v>
      </c>
      <c r="C15" s="68" t="s">
        <v>194</v>
      </c>
      <c r="D15" s="67" t="s">
        <v>195</v>
      </c>
      <c r="E15" s="236" t="s">
        <v>196</v>
      </c>
      <c r="F15" s="236" t="s">
        <v>197</v>
      </c>
      <c r="G15" s="236"/>
      <c r="H15" s="67" t="s">
        <v>198</v>
      </c>
      <c r="I15" s="67" t="s">
        <v>199</v>
      </c>
      <c r="J15" s="67" t="s">
        <v>199</v>
      </c>
      <c r="K15" s="67" t="s">
        <v>199</v>
      </c>
      <c r="L15" s="67" t="s">
        <v>199</v>
      </c>
      <c r="M15" s="236" t="s">
        <v>228</v>
      </c>
      <c r="N15" s="67" t="s">
        <v>229</v>
      </c>
      <c r="O15" s="69" t="s">
        <v>230</v>
      </c>
      <c r="P15" s="67" t="s">
        <v>231</v>
      </c>
      <c r="Q15" s="67" t="s">
        <v>232</v>
      </c>
      <c r="R15" s="69" t="s">
        <v>220</v>
      </c>
      <c r="S15" s="70">
        <v>45627</v>
      </c>
      <c r="T15" s="70">
        <v>45641</v>
      </c>
      <c r="U15" s="69" t="s">
        <v>72</v>
      </c>
      <c r="V15" s="51"/>
      <c r="W15" s="67"/>
      <c r="X15" s="71"/>
      <c r="Y15" s="67" t="s">
        <v>208</v>
      </c>
      <c r="Z15" s="67" t="s">
        <v>233</v>
      </c>
      <c r="AA15" s="67" t="s">
        <v>234</v>
      </c>
      <c r="AB15" s="67" t="s">
        <v>199</v>
      </c>
      <c r="AC15" s="67" t="s">
        <v>199</v>
      </c>
      <c r="AD15" s="67" t="s">
        <v>209</v>
      </c>
      <c r="AE15" s="67" t="s">
        <v>199</v>
      </c>
      <c r="AF15" s="67" t="s">
        <v>199</v>
      </c>
      <c r="AG15" s="67" t="s">
        <v>199</v>
      </c>
      <c r="AH15" s="67" t="s">
        <v>199</v>
      </c>
      <c r="AI15" s="67" t="s">
        <v>199</v>
      </c>
      <c r="AJ15" s="67" t="s">
        <v>199</v>
      </c>
      <c r="AK15" s="67" t="s">
        <v>199</v>
      </c>
      <c r="AL15" s="69" t="s">
        <v>235</v>
      </c>
    </row>
    <row r="16" spans="1:38" s="237" customFormat="1" ht="213.75" hidden="1" x14ac:dyDescent="0.2">
      <c r="B16" s="67" t="s">
        <v>193</v>
      </c>
      <c r="C16" s="68" t="s">
        <v>194</v>
      </c>
      <c r="D16" s="67" t="s">
        <v>236</v>
      </c>
      <c r="E16" s="239" t="s">
        <v>237</v>
      </c>
      <c r="F16" s="240" t="s">
        <v>238</v>
      </c>
      <c r="G16" s="240"/>
      <c r="H16" s="67" t="s">
        <v>198</v>
      </c>
      <c r="I16" s="67" t="s">
        <v>199</v>
      </c>
      <c r="J16" s="67" t="s">
        <v>239</v>
      </c>
      <c r="K16" s="67" t="s">
        <v>199</v>
      </c>
      <c r="L16" s="67" t="s">
        <v>199</v>
      </c>
      <c r="M16" s="240" t="s">
        <v>240</v>
      </c>
      <c r="N16" s="67" t="s">
        <v>241</v>
      </c>
      <c r="O16" s="69" t="s">
        <v>242</v>
      </c>
      <c r="P16" s="67" t="s">
        <v>243</v>
      </c>
      <c r="Q16" s="67" t="s">
        <v>244</v>
      </c>
      <c r="R16" s="67" t="s">
        <v>72</v>
      </c>
      <c r="S16" s="70">
        <v>45293</v>
      </c>
      <c r="T16" s="70">
        <v>45626</v>
      </c>
      <c r="U16" s="70" t="s">
        <v>245</v>
      </c>
      <c r="V16" s="51"/>
      <c r="W16" s="67"/>
      <c r="X16" s="52">
        <v>1</v>
      </c>
      <c r="Y16" s="67" t="s">
        <v>246</v>
      </c>
      <c r="Z16" s="67" t="s">
        <v>247</v>
      </c>
      <c r="AA16" s="67" t="s">
        <v>248</v>
      </c>
      <c r="AB16" s="67" t="s">
        <v>199</v>
      </c>
      <c r="AC16" s="67" t="s">
        <v>199</v>
      </c>
      <c r="AD16" s="67" t="s">
        <v>209</v>
      </c>
      <c r="AE16" s="67" t="s">
        <v>249</v>
      </c>
      <c r="AF16" s="67" t="s">
        <v>199</v>
      </c>
      <c r="AG16" s="67" t="s">
        <v>199</v>
      </c>
      <c r="AH16" s="67" t="s">
        <v>199</v>
      </c>
      <c r="AI16" s="67" t="s">
        <v>199</v>
      </c>
      <c r="AJ16" s="67" t="s">
        <v>199</v>
      </c>
      <c r="AK16" s="67" t="s">
        <v>199</v>
      </c>
      <c r="AL16" s="67" t="s">
        <v>250</v>
      </c>
    </row>
    <row r="17" spans="2:38" s="237" customFormat="1" ht="270.75" hidden="1" x14ac:dyDescent="0.2">
      <c r="B17" s="67" t="s">
        <v>193</v>
      </c>
      <c r="C17" s="68" t="s">
        <v>194</v>
      </c>
      <c r="D17" s="67" t="s">
        <v>251</v>
      </c>
      <c r="E17" s="241" t="s">
        <v>252</v>
      </c>
      <c r="F17" s="242" t="s">
        <v>253</v>
      </c>
      <c r="G17" s="242"/>
      <c r="H17" s="67" t="s">
        <v>198</v>
      </c>
      <c r="I17" s="67" t="s">
        <v>254</v>
      </c>
      <c r="J17" s="67" t="s">
        <v>255</v>
      </c>
      <c r="K17" s="67" t="s">
        <v>199</v>
      </c>
      <c r="L17" s="67" t="s">
        <v>199</v>
      </c>
      <c r="M17" s="242" t="s">
        <v>256</v>
      </c>
      <c r="N17" s="67" t="s">
        <v>257</v>
      </c>
      <c r="O17" s="69" t="s">
        <v>258</v>
      </c>
      <c r="P17" s="67" t="s">
        <v>259</v>
      </c>
      <c r="Q17" s="67" t="s">
        <v>260</v>
      </c>
      <c r="R17" s="69" t="s">
        <v>261</v>
      </c>
      <c r="S17" s="70">
        <v>45293</v>
      </c>
      <c r="T17" s="70">
        <v>45625</v>
      </c>
      <c r="U17" s="75" t="s">
        <v>261</v>
      </c>
      <c r="V17" s="51"/>
      <c r="W17" s="67"/>
      <c r="X17" s="71">
        <v>0.5</v>
      </c>
      <c r="Y17" s="67" t="s">
        <v>207</v>
      </c>
      <c r="Z17" s="67" t="s">
        <v>208</v>
      </c>
      <c r="AA17" s="67" t="s">
        <v>199</v>
      </c>
      <c r="AB17" s="67" t="s">
        <v>199</v>
      </c>
      <c r="AC17" s="67" t="s">
        <v>199</v>
      </c>
      <c r="AD17" s="67" t="s">
        <v>209</v>
      </c>
      <c r="AE17" s="67" t="s">
        <v>199</v>
      </c>
      <c r="AF17" s="67" t="s">
        <v>199</v>
      </c>
      <c r="AG17" s="67" t="s">
        <v>199</v>
      </c>
      <c r="AH17" s="67" t="s">
        <v>199</v>
      </c>
      <c r="AI17" s="67" t="s">
        <v>199</v>
      </c>
      <c r="AJ17" s="67" t="s">
        <v>199</v>
      </c>
      <c r="AK17" s="67" t="s">
        <v>199</v>
      </c>
      <c r="AL17" s="69" t="s">
        <v>262</v>
      </c>
    </row>
    <row r="18" spans="2:38" s="237" customFormat="1" ht="270.75" hidden="1" x14ac:dyDescent="0.2">
      <c r="B18" s="67" t="s">
        <v>193</v>
      </c>
      <c r="C18" s="68" t="s">
        <v>194</v>
      </c>
      <c r="D18" s="67" t="s">
        <v>251</v>
      </c>
      <c r="E18" s="241" t="s">
        <v>252</v>
      </c>
      <c r="F18" s="242" t="s">
        <v>253</v>
      </c>
      <c r="G18" s="242"/>
      <c r="H18" s="67" t="s">
        <v>198</v>
      </c>
      <c r="I18" s="67" t="s">
        <v>254</v>
      </c>
      <c r="J18" s="67" t="s">
        <v>255</v>
      </c>
      <c r="K18" s="67" t="s">
        <v>199</v>
      </c>
      <c r="L18" s="67" t="s">
        <v>199</v>
      </c>
      <c r="M18" s="242" t="s">
        <v>263</v>
      </c>
      <c r="N18" s="67" t="s">
        <v>264</v>
      </c>
      <c r="O18" s="69" t="s">
        <v>265</v>
      </c>
      <c r="P18" s="67" t="s">
        <v>231</v>
      </c>
      <c r="Q18" s="67" t="s">
        <v>232</v>
      </c>
      <c r="R18" s="69" t="s">
        <v>220</v>
      </c>
      <c r="S18" s="70">
        <v>45627</v>
      </c>
      <c r="T18" s="70">
        <v>45641</v>
      </c>
      <c r="U18" s="69" t="s">
        <v>72</v>
      </c>
      <c r="V18" s="51"/>
      <c r="W18" s="67"/>
      <c r="X18" s="71"/>
      <c r="Y18" s="67" t="s">
        <v>208</v>
      </c>
      <c r="Z18" s="67" t="s">
        <v>233</v>
      </c>
      <c r="AA18" s="67" t="s">
        <v>234</v>
      </c>
      <c r="AB18" s="67" t="s">
        <v>199</v>
      </c>
      <c r="AC18" s="67" t="s">
        <v>199</v>
      </c>
      <c r="AD18" s="67" t="s">
        <v>209</v>
      </c>
      <c r="AE18" s="67" t="s">
        <v>199</v>
      </c>
      <c r="AF18" s="67" t="s">
        <v>199</v>
      </c>
      <c r="AG18" s="67" t="s">
        <v>199</v>
      </c>
      <c r="AH18" s="67" t="s">
        <v>199</v>
      </c>
      <c r="AI18" s="67" t="s">
        <v>199</v>
      </c>
      <c r="AJ18" s="67" t="s">
        <v>199</v>
      </c>
      <c r="AK18" s="67" t="s">
        <v>199</v>
      </c>
      <c r="AL18" s="69" t="s">
        <v>235</v>
      </c>
    </row>
    <row r="19" spans="2:38" s="237" customFormat="1" ht="270.75" hidden="1" x14ac:dyDescent="0.2">
      <c r="B19" s="67" t="s">
        <v>193</v>
      </c>
      <c r="C19" s="68" t="s">
        <v>194</v>
      </c>
      <c r="D19" s="67" t="s">
        <v>251</v>
      </c>
      <c r="E19" s="241" t="s">
        <v>252</v>
      </c>
      <c r="F19" s="242" t="s">
        <v>253</v>
      </c>
      <c r="G19" s="242"/>
      <c r="H19" s="67" t="s">
        <v>198</v>
      </c>
      <c r="I19" s="67" t="s">
        <v>254</v>
      </c>
      <c r="J19" s="67" t="s">
        <v>255</v>
      </c>
      <c r="K19" s="67" t="s">
        <v>199</v>
      </c>
      <c r="L19" s="67" t="s">
        <v>199</v>
      </c>
      <c r="M19" s="242" t="s">
        <v>266</v>
      </c>
      <c r="N19" s="67" t="s">
        <v>267</v>
      </c>
      <c r="O19" s="69" t="s">
        <v>268</v>
      </c>
      <c r="P19" s="67" t="s">
        <v>259</v>
      </c>
      <c r="Q19" s="67" t="s">
        <v>269</v>
      </c>
      <c r="R19" s="69" t="s">
        <v>72</v>
      </c>
      <c r="S19" s="70">
        <v>45293</v>
      </c>
      <c r="T19" s="70">
        <v>45625</v>
      </c>
      <c r="U19" s="75" t="s">
        <v>72</v>
      </c>
      <c r="V19" s="51"/>
      <c r="W19" s="67"/>
      <c r="X19" s="71">
        <v>0.5</v>
      </c>
      <c r="Y19" s="67" t="s">
        <v>207</v>
      </c>
      <c r="Z19" s="67" t="s">
        <v>208</v>
      </c>
      <c r="AA19" s="67" t="s">
        <v>199</v>
      </c>
      <c r="AB19" s="67" t="s">
        <v>199</v>
      </c>
      <c r="AC19" s="67" t="s">
        <v>199</v>
      </c>
      <c r="AD19" s="67" t="s">
        <v>209</v>
      </c>
      <c r="AE19" s="67" t="s">
        <v>199</v>
      </c>
      <c r="AF19" s="67" t="s">
        <v>199</v>
      </c>
      <c r="AG19" s="67" t="s">
        <v>199</v>
      </c>
      <c r="AH19" s="67" t="s">
        <v>199</v>
      </c>
      <c r="AI19" s="67" t="s">
        <v>199</v>
      </c>
      <c r="AJ19" s="67" t="s">
        <v>199</v>
      </c>
      <c r="AK19" s="67" t="s">
        <v>199</v>
      </c>
      <c r="AL19" s="69" t="s">
        <v>262</v>
      </c>
    </row>
    <row r="20" spans="2:38" s="237" customFormat="1" ht="270.75" hidden="1" x14ac:dyDescent="0.2">
      <c r="B20" s="67" t="s">
        <v>193</v>
      </c>
      <c r="C20" s="68" t="s">
        <v>194</v>
      </c>
      <c r="D20" s="67" t="s">
        <v>251</v>
      </c>
      <c r="E20" s="241" t="s">
        <v>252</v>
      </c>
      <c r="F20" s="243" t="s">
        <v>270</v>
      </c>
      <c r="G20" s="243"/>
      <c r="H20" s="67" t="s">
        <v>198</v>
      </c>
      <c r="I20" s="67" t="s">
        <v>254</v>
      </c>
      <c r="J20" s="67" t="s">
        <v>255</v>
      </c>
      <c r="K20" s="67" t="s">
        <v>199</v>
      </c>
      <c r="L20" s="67" t="s">
        <v>199</v>
      </c>
      <c r="M20" s="243" t="s">
        <v>256</v>
      </c>
      <c r="N20" s="67" t="s">
        <v>271</v>
      </c>
      <c r="O20" s="69" t="s">
        <v>272</v>
      </c>
      <c r="P20" s="67" t="s">
        <v>273</v>
      </c>
      <c r="Q20" s="67" t="s">
        <v>274</v>
      </c>
      <c r="R20" s="69" t="s">
        <v>261</v>
      </c>
      <c r="S20" s="70">
        <v>45293</v>
      </c>
      <c r="T20" s="70">
        <v>45625</v>
      </c>
      <c r="U20" s="75" t="s">
        <v>261</v>
      </c>
      <c r="V20" s="51"/>
      <c r="W20" s="67"/>
      <c r="X20" s="71">
        <v>1</v>
      </c>
      <c r="Y20" s="67" t="s">
        <v>207</v>
      </c>
      <c r="Z20" s="67" t="s">
        <v>208</v>
      </c>
      <c r="AA20" s="67" t="s">
        <v>199</v>
      </c>
      <c r="AB20" s="67" t="s">
        <v>199</v>
      </c>
      <c r="AC20" s="67" t="s">
        <v>199</v>
      </c>
      <c r="AD20" s="67" t="s">
        <v>209</v>
      </c>
      <c r="AE20" s="67" t="s">
        <v>199</v>
      </c>
      <c r="AF20" s="67" t="s">
        <v>199</v>
      </c>
      <c r="AG20" s="67" t="s">
        <v>199</v>
      </c>
      <c r="AH20" s="67" t="s">
        <v>199</v>
      </c>
      <c r="AI20" s="67" t="s">
        <v>199</v>
      </c>
      <c r="AJ20" s="67" t="s">
        <v>199</v>
      </c>
      <c r="AK20" s="67" t="s">
        <v>199</v>
      </c>
      <c r="AL20" s="69" t="s">
        <v>262</v>
      </c>
    </row>
    <row r="21" spans="2:38" s="237" customFormat="1" ht="270.75" hidden="1" x14ac:dyDescent="0.2">
      <c r="B21" s="67" t="s">
        <v>193</v>
      </c>
      <c r="C21" s="68" t="s">
        <v>194</v>
      </c>
      <c r="D21" s="67" t="s">
        <v>251</v>
      </c>
      <c r="E21" s="241" t="s">
        <v>252</v>
      </c>
      <c r="F21" s="243" t="s">
        <v>270</v>
      </c>
      <c r="G21" s="243"/>
      <c r="H21" s="67" t="s">
        <v>198</v>
      </c>
      <c r="I21" s="67" t="s">
        <v>254</v>
      </c>
      <c r="J21" s="67" t="s">
        <v>255</v>
      </c>
      <c r="K21" s="67" t="s">
        <v>199</v>
      </c>
      <c r="L21" s="67" t="s">
        <v>199</v>
      </c>
      <c r="M21" s="243" t="s">
        <v>263</v>
      </c>
      <c r="N21" s="67" t="s">
        <v>275</v>
      </c>
      <c r="O21" s="69" t="s">
        <v>276</v>
      </c>
      <c r="P21" s="67" t="s">
        <v>231</v>
      </c>
      <c r="Q21" s="67" t="s">
        <v>232</v>
      </c>
      <c r="R21" s="69" t="s">
        <v>220</v>
      </c>
      <c r="S21" s="70">
        <v>45627</v>
      </c>
      <c r="T21" s="70">
        <v>45641</v>
      </c>
      <c r="U21" s="69" t="s">
        <v>72</v>
      </c>
      <c r="V21" s="51"/>
      <c r="W21" s="67"/>
      <c r="X21" s="71"/>
      <c r="Y21" s="67" t="s">
        <v>208</v>
      </c>
      <c r="Z21" s="67" t="s">
        <v>233</v>
      </c>
      <c r="AA21" s="67" t="s">
        <v>234</v>
      </c>
      <c r="AB21" s="67" t="s">
        <v>199</v>
      </c>
      <c r="AC21" s="67" t="s">
        <v>199</v>
      </c>
      <c r="AD21" s="67" t="s">
        <v>209</v>
      </c>
      <c r="AE21" s="67" t="s">
        <v>199</v>
      </c>
      <c r="AF21" s="67" t="s">
        <v>199</v>
      </c>
      <c r="AG21" s="67" t="s">
        <v>199</v>
      </c>
      <c r="AH21" s="67" t="s">
        <v>199</v>
      </c>
      <c r="AI21" s="67" t="s">
        <v>199</v>
      </c>
      <c r="AJ21" s="67" t="s">
        <v>199</v>
      </c>
      <c r="AK21" s="67" t="s">
        <v>199</v>
      </c>
      <c r="AL21" s="69" t="s">
        <v>235</v>
      </c>
    </row>
    <row r="22" spans="2:38" s="237" customFormat="1" ht="213.75" hidden="1" x14ac:dyDescent="0.2">
      <c r="B22" s="67" t="s">
        <v>193</v>
      </c>
      <c r="C22" s="68" t="s">
        <v>194</v>
      </c>
      <c r="D22" s="67" t="s">
        <v>251</v>
      </c>
      <c r="E22" s="241" t="s">
        <v>252</v>
      </c>
      <c r="F22" s="243" t="s">
        <v>270</v>
      </c>
      <c r="G22" s="243"/>
      <c r="H22" s="67" t="s">
        <v>198</v>
      </c>
      <c r="I22" s="67" t="s">
        <v>254</v>
      </c>
      <c r="J22" s="67" t="s">
        <v>199</v>
      </c>
      <c r="K22" s="67" t="s">
        <v>199</v>
      </c>
      <c r="L22" s="67" t="s">
        <v>199</v>
      </c>
      <c r="M22" s="243" t="s">
        <v>277</v>
      </c>
      <c r="N22" s="67" t="s">
        <v>278</v>
      </c>
      <c r="O22" s="67" t="s">
        <v>279</v>
      </c>
      <c r="P22" s="67" t="s">
        <v>280</v>
      </c>
      <c r="Q22" s="67"/>
      <c r="R22" s="67" t="s">
        <v>281</v>
      </c>
      <c r="S22" s="70">
        <v>45292</v>
      </c>
      <c r="T22" s="70">
        <v>45412</v>
      </c>
      <c r="U22" s="70" t="s">
        <v>282</v>
      </c>
      <c r="V22" s="51">
        <v>216056978</v>
      </c>
      <c r="W22" s="69" t="s">
        <v>283</v>
      </c>
      <c r="X22" s="71"/>
      <c r="Y22" s="67" t="s">
        <v>246</v>
      </c>
      <c r="Z22" s="67" t="s">
        <v>199</v>
      </c>
      <c r="AA22" s="67" t="s">
        <v>199</v>
      </c>
      <c r="AB22" s="67" t="s">
        <v>199</v>
      </c>
      <c r="AC22" s="67" t="s">
        <v>199</v>
      </c>
      <c r="AD22" s="67" t="s">
        <v>209</v>
      </c>
      <c r="AE22" s="67" t="s">
        <v>249</v>
      </c>
      <c r="AF22" s="67" t="s">
        <v>199</v>
      </c>
      <c r="AG22" s="67" t="s">
        <v>199</v>
      </c>
      <c r="AH22" s="67" t="s">
        <v>199</v>
      </c>
      <c r="AI22" s="67" t="s">
        <v>199</v>
      </c>
      <c r="AJ22" s="67" t="s">
        <v>199</v>
      </c>
      <c r="AK22" s="67" t="s">
        <v>199</v>
      </c>
      <c r="AL22" s="67" t="s">
        <v>284</v>
      </c>
    </row>
    <row r="23" spans="2:38" s="237" customFormat="1" ht="213.75" hidden="1" x14ac:dyDescent="0.2">
      <c r="B23" s="67" t="s">
        <v>193</v>
      </c>
      <c r="C23" s="68" t="s">
        <v>194</v>
      </c>
      <c r="D23" s="67" t="s">
        <v>251</v>
      </c>
      <c r="E23" s="241" t="s">
        <v>252</v>
      </c>
      <c r="F23" s="243" t="s">
        <v>270</v>
      </c>
      <c r="G23" s="243"/>
      <c r="H23" s="67" t="s">
        <v>198</v>
      </c>
      <c r="I23" s="67" t="s">
        <v>254</v>
      </c>
      <c r="J23" s="67" t="s">
        <v>199</v>
      </c>
      <c r="K23" s="67" t="s">
        <v>199</v>
      </c>
      <c r="L23" s="67" t="s">
        <v>199</v>
      </c>
      <c r="M23" s="244" t="s">
        <v>285</v>
      </c>
      <c r="N23" s="67" t="s">
        <v>286</v>
      </c>
      <c r="O23" s="67" t="s">
        <v>287</v>
      </c>
      <c r="P23" s="67" t="s">
        <v>288</v>
      </c>
      <c r="Q23" s="67"/>
      <c r="R23" s="67" t="s">
        <v>281</v>
      </c>
      <c r="S23" s="70">
        <v>45292</v>
      </c>
      <c r="T23" s="70">
        <v>45412</v>
      </c>
      <c r="U23" s="70" t="s">
        <v>282</v>
      </c>
      <c r="V23" s="51">
        <v>55626726</v>
      </c>
      <c r="W23" s="69" t="s">
        <v>289</v>
      </c>
      <c r="X23" s="71"/>
      <c r="Y23" s="67" t="s">
        <v>246</v>
      </c>
      <c r="Z23" s="67" t="s">
        <v>199</v>
      </c>
      <c r="AA23" s="67" t="s">
        <v>199</v>
      </c>
      <c r="AB23" s="67" t="s">
        <v>199</v>
      </c>
      <c r="AC23" s="67" t="s">
        <v>199</v>
      </c>
      <c r="AD23" s="67" t="s">
        <v>209</v>
      </c>
      <c r="AE23" s="67" t="s">
        <v>249</v>
      </c>
      <c r="AF23" s="67" t="s">
        <v>199</v>
      </c>
      <c r="AG23" s="67" t="s">
        <v>199</v>
      </c>
      <c r="AH23" s="67" t="s">
        <v>199</v>
      </c>
      <c r="AI23" s="67" t="s">
        <v>199</v>
      </c>
      <c r="AJ23" s="67" t="s">
        <v>199</v>
      </c>
      <c r="AK23" s="67" t="s">
        <v>199</v>
      </c>
      <c r="AL23" s="67" t="s">
        <v>284</v>
      </c>
    </row>
    <row r="24" spans="2:38" s="237" customFormat="1" ht="213.75" hidden="1" x14ac:dyDescent="0.2">
      <c r="B24" s="67" t="s">
        <v>193</v>
      </c>
      <c r="C24" s="68" t="s">
        <v>194</v>
      </c>
      <c r="D24" s="67" t="s">
        <v>251</v>
      </c>
      <c r="E24" s="241" t="s">
        <v>252</v>
      </c>
      <c r="F24" s="243" t="s">
        <v>270</v>
      </c>
      <c r="G24" s="243"/>
      <c r="H24" s="67" t="s">
        <v>198</v>
      </c>
      <c r="I24" s="67" t="s">
        <v>254</v>
      </c>
      <c r="J24" s="67" t="s">
        <v>199</v>
      </c>
      <c r="K24" s="67" t="s">
        <v>199</v>
      </c>
      <c r="L24" s="67" t="s">
        <v>199</v>
      </c>
      <c r="M24" s="243" t="s">
        <v>290</v>
      </c>
      <c r="N24" s="67" t="s">
        <v>291</v>
      </c>
      <c r="O24" s="67" t="s">
        <v>292</v>
      </c>
      <c r="P24" s="67" t="s">
        <v>293</v>
      </c>
      <c r="Q24" s="67"/>
      <c r="R24" s="67" t="s">
        <v>281</v>
      </c>
      <c r="S24" s="70">
        <v>45292</v>
      </c>
      <c r="T24" s="70">
        <v>45412</v>
      </c>
      <c r="U24" s="70" t="s">
        <v>282</v>
      </c>
      <c r="V24" s="51">
        <v>100635386</v>
      </c>
      <c r="W24" s="69" t="s">
        <v>294</v>
      </c>
      <c r="X24" s="71"/>
      <c r="Y24" s="67" t="s">
        <v>246</v>
      </c>
      <c r="Z24" s="67" t="s">
        <v>199</v>
      </c>
      <c r="AA24" s="67" t="s">
        <v>199</v>
      </c>
      <c r="AB24" s="67" t="s">
        <v>199</v>
      </c>
      <c r="AC24" s="67" t="s">
        <v>199</v>
      </c>
      <c r="AD24" s="67" t="s">
        <v>209</v>
      </c>
      <c r="AE24" s="67" t="s">
        <v>249</v>
      </c>
      <c r="AF24" s="67" t="s">
        <v>199</v>
      </c>
      <c r="AG24" s="67" t="s">
        <v>199</v>
      </c>
      <c r="AH24" s="67" t="s">
        <v>199</v>
      </c>
      <c r="AI24" s="67" t="s">
        <v>199</v>
      </c>
      <c r="AJ24" s="67" t="s">
        <v>199</v>
      </c>
      <c r="AK24" s="67" t="s">
        <v>199</v>
      </c>
      <c r="AL24" s="67" t="s">
        <v>295</v>
      </c>
    </row>
    <row r="25" spans="2:38" s="237" customFormat="1" ht="213.75" hidden="1" x14ac:dyDescent="0.2">
      <c r="B25" s="67" t="s">
        <v>193</v>
      </c>
      <c r="C25" s="68" t="s">
        <v>194</v>
      </c>
      <c r="D25" s="67" t="s">
        <v>251</v>
      </c>
      <c r="E25" s="241" t="s">
        <v>252</v>
      </c>
      <c r="F25" s="243" t="s">
        <v>270</v>
      </c>
      <c r="G25" s="243"/>
      <c r="H25" s="67" t="s">
        <v>198</v>
      </c>
      <c r="I25" s="67" t="s">
        <v>254</v>
      </c>
      <c r="J25" s="67" t="s">
        <v>199</v>
      </c>
      <c r="K25" s="67" t="s">
        <v>199</v>
      </c>
      <c r="L25" s="67" t="s">
        <v>199</v>
      </c>
      <c r="M25" s="241" t="s">
        <v>296</v>
      </c>
      <c r="N25" s="67" t="s">
        <v>297</v>
      </c>
      <c r="O25" s="67" t="s">
        <v>298</v>
      </c>
      <c r="P25" s="67" t="s">
        <v>299</v>
      </c>
      <c r="Q25" s="67"/>
      <c r="R25" s="67" t="s">
        <v>281</v>
      </c>
      <c r="S25" s="70">
        <v>45292</v>
      </c>
      <c r="T25" s="70">
        <v>45412</v>
      </c>
      <c r="U25" s="70" t="s">
        <v>282</v>
      </c>
      <c r="V25" s="51">
        <v>128191578</v>
      </c>
      <c r="W25" s="69" t="s">
        <v>300</v>
      </c>
      <c r="X25" s="71"/>
      <c r="Y25" s="67" t="s">
        <v>246</v>
      </c>
      <c r="Z25" s="67" t="s">
        <v>199</v>
      </c>
      <c r="AA25" s="67" t="s">
        <v>199</v>
      </c>
      <c r="AB25" s="67" t="s">
        <v>199</v>
      </c>
      <c r="AC25" s="67" t="s">
        <v>199</v>
      </c>
      <c r="AD25" s="67" t="s">
        <v>209</v>
      </c>
      <c r="AE25" s="67" t="s">
        <v>249</v>
      </c>
      <c r="AF25" s="67" t="s">
        <v>199</v>
      </c>
      <c r="AG25" s="67" t="s">
        <v>199</v>
      </c>
      <c r="AH25" s="67" t="s">
        <v>199</v>
      </c>
      <c r="AI25" s="67" t="s">
        <v>199</v>
      </c>
      <c r="AJ25" s="67" t="s">
        <v>199</v>
      </c>
      <c r="AK25" s="67" t="s">
        <v>199</v>
      </c>
      <c r="AL25" s="67" t="s">
        <v>284</v>
      </c>
    </row>
    <row r="26" spans="2:38" s="237" customFormat="1" ht="213.75" hidden="1" x14ac:dyDescent="0.2">
      <c r="B26" s="67" t="s">
        <v>193</v>
      </c>
      <c r="C26" s="68" t="s">
        <v>194</v>
      </c>
      <c r="D26" s="67" t="s">
        <v>251</v>
      </c>
      <c r="E26" s="241" t="s">
        <v>252</v>
      </c>
      <c r="F26" s="243" t="s">
        <v>270</v>
      </c>
      <c r="G26" s="243"/>
      <c r="H26" s="67" t="s">
        <v>198</v>
      </c>
      <c r="I26" s="67" t="s">
        <v>254</v>
      </c>
      <c r="J26" s="67" t="s">
        <v>199</v>
      </c>
      <c r="K26" s="67" t="s">
        <v>199</v>
      </c>
      <c r="L26" s="67" t="s">
        <v>199</v>
      </c>
      <c r="M26" s="243" t="s">
        <v>301</v>
      </c>
      <c r="N26" s="67" t="s">
        <v>278</v>
      </c>
      <c r="O26" s="67" t="s">
        <v>302</v>
      </c>
      <c r="P26" s="67" t="s">
        <v>280</v>
      </c>
      <c r="Q26" s="67"/>
      <c r="R26" s="67" t="s">
        <v>281</v>
      </c>
      <c r="S26" s="70">
        <v>45413</v>
      </c>
      <c r="T26" s="77">
        <v>45535</v>
      </c>
      <c r="U26" s="70" t="s">
        <v>282</v>
      </c>
      <c r="V26" s="51">
        <v>186551156</v>
      </c>
      <c r="W26" s="69" t="s">
        <v>303</v>
      </c>
      <c r="X26" s="71"/>
      <c r="Y26" s="67" t="s">
        <v>246</v>
      </c>
      <c r="Z26" s="67" t="s">
        <v>199</v>
      </c>
      <c r="AA26" s="67" t="s">
        <v>199</v>
      </c>
      <c r="AB26" s="67" t="s">
        <v>199</v>
      </c>
      <c r="AC26" s="67" t="s">
        <v>199</v>
      </c>
      <c r="AD26" s="67" t="s">
        <v>209</v>
      </c>
      <c r="AE26" s="67" t="s">
        <v>249</v>
      </c>
      <c r="AF26" s="67" t="s">
        <v>199</v>
      </c>
      <c r="AG26" s="67" t="s">
        <v>199</v>
      </c>
      <c r="AH26" s="67" t="s">
        <v>199</v>
      </c>
      <c r="AI26" s="67" t="s">
        <v>199</v>
      </c>
      <c r="AJ26" s="67" t="s">
        <v>199</v>
      </c>
      <c r="AK26" s="67" t="s">
        <v>199</v>
      </c>
      <c r="AL26" s="67" t="s">
        <v>284</v>
      </c>
    </row>
    <row r="27" spans="2:38" s="237" customFormat="1" ht="213.75" hidden="1" x14ac:dyDescent="0.2">
      <c r="B27" s="67" t="s">
        <v>193</v>
      </c>
      <c r="C27" s="68" t="s">
        <v>194</v>
      </c>
      <c r="D27" s="67" t="s">
        <v>251</v>
      </c>
      <c r="E27" s="241" t="s">
        <v>252</v>
      </c>
      <c r="F27" s="243" t="s">
        <v>270</v>
      </c>
      <c r="G27" s="243"/>
      <c r="H27" s="67" t="s">
        <v>198</v>
      </c>
      <c r="I27" s="67" t="s">
        <v>254</v>
      </c>
      <c r="J27" s="67" t="s">
        <v>199</v>
      </c>
      <c r="K27" s="67" t="s">
        <v>199</v>
      </c>
      <c r="L27" s="67" t="s">
        <v>199</v>
      </c>
      <c r="M27" s="244" t="s">
        <v>304</v>
      </c>
      <c r="N27" s="67" t="s">
        <v>286</v>
      </c>
      <c r="O27" s="67" t="s">
        <v>305</v>
      </c>
      <c r="P27" s="67" t="s">
        <v>288</v>
      </c>
      <c r="Q27" s="67"/>
      <c r="R27" s="67" t="s">
        <v>281</v>
      </c>
      <c r="S27" s="70">
        <v>45413</v>
      </c>
      <c r="T27" s="77">
        <v>45535</v>
      </c>
      <c r="U27" s="70" t="s">
        <v>282</v>
      </c>
      <c r="V27" s="51" t="s">
        <v>199</v>
      </c>
      <c r="W27" s="51" t="s">
        <v>199</v>
      </c>
      <c r="X27" s="71"/>
      <c r="Y27" s="67" t="s">
        <v>246</v>
      </c>
      <c r="Z27" s="67" t="s">
        <v>199</v>
      </c>
      <c r="AA27" s="67" t="s">
        <v>199</v>
      </c>
      <c r="AB27" s="67" t="s">
        <v>199</v>
      </c>
      <c r="AC27" s="67" t="s">
        <v>199</v>
      </c>
      <c r="AD27" s="67" t="s">
        <v>209</v>
      </c>
      <c r="AE27" s="67" t="s">
        <v>199</v>
      </c>
      <c r="AF27" s="67" t="s">
        <v>199</v>
      </c>
      <c r="AG27" s="67" t="s">
        <v>199</v>
      </c>
      <c r="AH27" s="67" t="s">
        <v>199</v>
      </c>
      <c r="AI27" s="67" t="s">
        <v>199</v>
      </c>
      <c r="AJ27" s="67" t="s">
        <v>199</v>
      </c>
      <c r="AK27" s="67" t="s">
        <v>199</v>
      </c>
      <c r="AL27" s="67" t="s">
        <v>284</v>
      </c>
    </row>
    <row r="28" spans="2:38" s="237" customFormat="1" ht="213.75" hidden="1" x14ac:dyDescent="0.2">
      <c r="B28" s="67" t="s">
        <v>193</v>
      </c>
      <c r="C28" s="68" t="s">
        <v>194</v>
      </c>
      <c r="D28" s="67" t="s">
        <v>251</v>
      </c>
      <c r="E28" s="241" t="s">
        <v>252</v>
      </c>
      <c r="F28" s="243" t="s">
        <v>270</v>
      </c>
      <c r="G28" s="243"/>
      <c r="H28" s="67" t="s">
        <v>198</v>
      </c>
      <c r="I28" s="67" t="s">
        <v>254</v>
      </c>
      <c r="J28" s="67" t="s">
        <v>199</v>
      </c>
      <c r="K28" s="67" t="s">
        <v>199</v>
      </c>
      <c r="L28" s="67" t="s">
        <v>199</v>
      </c>
      <c r="M28" s="243" t="s">
        <v>306</v>
      </c>
      <c r="N28" s="67" t="s">
        <v>291</v>
      </c>
      <c r="O28" s="67" t="s">
        <v>307</v>
      </c>
      <c r="P28" s="67" t="s">
        <v>293</v>
      </c>
      <c r="Q28" s="67"/>
      <c r="R28" s="67" t="s">
        <v>281</v>
      </c>
      <c r="S28" s="70">
        <v>45413</v>
      </c>
      <c r="T28" s="77">
        <v>45535</v>
      </c>
      <c r="U28" s="70" t="s">
        <v>282</v>
      </c>
      <c r="V28" s="51">
        <v>90135064</v>
      </c>
      <c r="W28" s="69" t="s">
        <v>308</v>
      </c>
      <c r="X28" s="71"/>
      <c r="Y28" s="67" t="s">
        <v>246</v>
      </c>
      <c r="Z28" s="67" t="s">
        <v>199</v>
      </c>
      <c r="AA28" s="67" t="s">
        <v>199</v>
      </c>
      <c r="AB28" s="67" t="s">
        <v>199</v>
      </c>
      <c r="AC28" s="67" t="s">
        <v>199</v>
      </c>
      <c r="AD28" s="67" t="s">
        <v>209</v>
      </c>
      <c r="AE28" s="67" t="s">
        <v>249</v>
      </c>
      <c r="AF28" s="67" t="s">
        <v>199</v>
      </c>
      <c r="AG28" s="67" t="s">
        <v>199</v>
      </c>
      <c r="AH28" s="67" t="s">
        <v>199</v>
      </c>
      <c r="AI28" s="67" t="s">
        <v>199</v>
      </c>
      <c r="AJ28" s="67" t="s">
        <v>199</v>
      </c>
      <c r="AK28" s="67" t="s">
        <v>199</v>
      </c>
      <c r="AL28" s="67" t="s">
        <v>295</v>
      </c>
    </row>
    <row r="29" spans="2:38" s="237" customFormat="1" ht="213.75" hidden="1" x14ac:dyDescent="0.2">
      <c r="B29" s="67" t="s">
        <v>193</v>
      </c>
      <c r="C29" s="68" t="s">
        <v>194</v>
      </c>
      <c r="D29" s="67" t="s">
        <v>251</v>
      </c>
      <c r="E29" s="241" t="s">
        <v>252</v>
      </c>
      <c r="F29" s="243" t="s">
        <v>270</v>
      </c>
      <c r="G29" s="243"/>
      <c r="H29" s="67" t="s">
        <v>198</v>
      </c>
      <c r="I29" s="67" t="s">
        <v>254</v>
      </c>
      <c r="J29" s="67" t="s">
        <v>199</v>
      </c>
      <c r="K29" s="67" t="s">
        <v>199</v>
      </c>
      <c r="L29" s="67" t="s">
        <v>199</v>
      </c>
      <c r="M29" s="241" t="s">
        <v>309</v>
      </c>
      <c r="N29" s="67" t="s">
        <v>297</v>
      </c>
      <c r="O29" s="67" t="s">
        <v>310</v>
      </c>
      <c r="P29" s="67" t="s">
        <v>299</v>
      </c>
      <c r="Q29" s="67"/>
      <c r="R29" s="67" t="s">
        <v>281</v>
      </c>
      <c r="S29" s="70">
        <v>45413</v>
      </c>
      <c r="T29" s="77">
        <v>45535</v>
      </c>
      <c r="U29" s="70" t="s">
        <v>282</v>
      </c>
      <c r="V29" s="208" t="s">
        <v>311</v>
      </c>
      <c r="W29" s="69" t="s">
        <v>312</v>
      </c>
      <c r="X29" s="71"/>
      <c r="Y29" s="67" t="s">
        <v>246</v>
      </c>
      <c r="Z29" s="67" t="s">
        <v>199</v>
      </c>
      <c r="AA29" s="67" t="s">
        <v>199</v>
      </c>
      <c r="AB29" s="67" t="s">
        <v>199</v>
      </c>
      <c r="AC29" s="67" t="s">
        <v>199</v>
      </c>
      <c r="AD29" s="67" t="s">
        <v>209</v>
      </c>
      <c r="AE29" s="67" t="s">
        <v>249</v>
      </c>
      <c r="AF29" s="67" t="s">
        <v>199</v>
      </c>
      <c r="AG29" s="67" t="s">
        <v>199</v>
      </c>
      <c r="AH29" s="67" t="s">
        <v>199</v>
      </c>
      <c r="AI29" s="67" t="s">
        <v>199</v>
      </c>
      <c r="AJ29" s="67" t="s">
        <v>199</v>
      </c>
      <c r="AK29" s="67" t="s">
        <v>199</v>
      </c>
      <c r="AL29" s="67" t="s">
        <v>284</v>
      </c>
    </row>
    <row r="30" spans="2:38" s="237" customFormat="1" ht="213.75" hidden="1" x14ac:dyDescent="0.2">
      <c r="B30" s="67" t="s">
        <v>193</v>
      </c>
      <c r="C30" s="68" t="s">
        <v>194</v>
      </c>
      <c r="D30" s="67" t="s">
        <v>251</v>
      </c>
      <c r="E30" s="241" t="s">
        <v>252</v>
      </c>
      <c r="F30" s="243" t="s">
        <v>270</v>
      </c>
      <c r="G30" s="243"/>
      <c r="H30" s="67" t="s">
        <v>198</v>
      </c>
      <c r="I30" s="67" t="s">
        <v>254</v>
      </c>
      <c r="J30" s="67" t="s">
        <v>199</v>
      </c>
      <c r="K30" s="67" t="s">
        <v>199</v>
      </c>
      <c r="L30" s="67" t="s">
        <v>199</v>
      </c>
      <c r="M30" s="243" t="s">
        <v>313</v>
      </c>
      <c r="N30" s="67" t="s">
        <v>278</v>
      </c>
      <c r="O30" s="67" t="s">
        <v>314</v>
      </c>
      <c r="P30" s="67" t="s">
        <v>280</v>
      </c>
      <c r="Q30" s="67"/>
      <c r="R30" s="67" t="s">
        <v>281</v>
      </c>
      <c r="S30" s="70">
        <v>45536</v>
      </c>
      <c r="T30" s="77">
        <v>45626</v>
      </c>
      <c r="U30" s="70" t="s">
        <v>282</v>
      </c>
      <c r="V30" s="51" t="s">
        <v>199</v>
      </c>
      <c r="W30" s="67" t="s">
        <v>199</v>
      </c>
      <c r="X30" s="71"/>
      <c r="Y30" s="67" t="s">
        <v>246</v>
      </c>
      <c r="Z30" s="67" t="s">
        <v>199</v>
      </c>
      <c r="AA30" s="67" t="s">
        <v>199</v>
      </c>
      <c r="AB30" s="67" t="s">
        <v>199</v>
      </c>
      <c r="AC30" s="67" t="s">
        <v>199</v>
      </c>
      <c r="AD30" s="67" t="s">
        <v>209</v>
      </c>
      <c r="AE30" s="67" t="s">
        <v>199</v>
      </c>
      <c r="AF30" s="67" t="s">
        <v>199</v>
      </c>
      <c r="AG30" s="67" t="s">
        <v>199</v>
      </c>
      <c r="AH30" s="67" t="s">
        <v>199</v>
      </c>
      <c r="AI30" s="67" t="s">
        <v>199</v>
      </c>
      <c r="AJ30" s="67" t="s">
        <v>199</v>
      </c>
      <c r="AK30" s="67" t="s">
        <v>199</v>
      </c>
      <c r="AL30" s="67" t="s">
        <v>284</v>
      </c>
    </row>
    <row r="31" spans="2:38" s="237" customFormat="1" ht="213.75" hidden="1" x14ac:dyDescent="0.2">
      <c r="B31" s="67" t="s">
        <v>193</v>
      </c>
      <c r="C31" s="68" t="s">
        <v>194</v>
      </c>
      <c r="D31" s="67" t="s">
        <v>251</v>
      </c>
      <c r="E31" s="241" t="s">
        <v>252</v>
      </c>
      <c r="F31" s="243" t="s">
        <v>270</v>
      </c>
      <c r="G31" s="243"/>
      <c r="H31" s="67" t="s">
        <v>198</v>
      </c>
      <c r="I31" s="67" t="s">
        <v>254</v>
      </c>
      <c r="J31" s="67" t="s">
        <v>199</v>
      </c>
      <c r="K31" s="67" t="s">
        <v>199</v>
      </c>
      <c r="L31" s="67" t="s">
        <v>199</v>
      </c>
      <c r="M31" s="244" t="s">
        <v>315</v>
      </c>
      <c r="N31" s="67" t="s">
        <v>286</v>
      </c>
      <c r="O31" s="67" t="s">
        <v>316</v>
      </c>
      <c r="P31" s="67" t="s">
        <v>288</v>
      </c>
      <c r="Q31" s="67"/>
      <c r="R31" s="67" t="s">
        <v>281</v>
      </c>
      <c r="S31" s="70">
        <v>45536</v>
      </c>
      <c r="T31" s="77">
        <v>45626</v>
      </c>
      <c r="U31" s="70" t="s">
        <v>282</v>
      </c>
      <c r="V31" s="51" t="s">
        <v>199</v>
      </c>
      <c r="W31" s="67" t="s">
        <v>199</v>
      </c>
      <c r="X31" s="71"/>
      <c r="Y31" s="67" t="s">
        <v>246</v>
      </c>
      <c r="Z31" s="67" t="s">
        <v>199</v>
      </c>
      <c r="AA31" s="67" t="s">
        <v>199</v>
      </c>
      <c r="AB31" s="67" t="s">
        <v>199</v>
      </c>
      <c r="AC31" s="67" t="s">
        <v>199</v>
      </c>
      <c r="AD31" s="67" t="s">
        <v>209</v>
      </c>
      <c r="AE31" s="67" t="s">
        <v>199</v>
      </c>
      <c r="AF31" s="67" t="s">
        <v>199</v>
      </c>
      <c r="AG31" s="67" t="s">
        <v>199</v>
      </c>
      <c r="AH31" s="67" t="s">
        <v>199</v>
      </c>
      <c r="AI31" s="67" t="s">
        <v>199</v>
      </c>
      <c r="AJ31" s="67" t="s">
        <v>199</v>
      </c>
      <c r="AK31" s="67" t="s">
        <v>199</v>
      </c>
      <c r="AL31" s="67" t="s">
        <v>284</v>
      </c>
    </row>
    <row r="32" spans="2:38" s="237" customFormat="1" ht="213.75" hidden="1" x14ac:dyDescent="0.2">
      <c r="B32" s="67" t="s">
        <v>193</v>
      </c>
      <c r="C32" s="68" t="s">
        <v>194</v>
      </c>
      <c r="D32" s="67" t="s">
        <v>251</v>
      </c>
      <c r="E32" s="241" t="s">
        <v>252</v>
      </c>
      <c r="F32" s="243" t="s">
        <v>270</v>
      </c>
      <c r="G32" s="243"/>
      <c r="H32" s="67" t="s">
        <v>198</v>
      </c>
      <c r="I32" s="67" t="s">
        <v>254</v>
      </c>
      <c r="J32" s="67" t="s">
        <v>199</v>
      </c>
      <c r="K32" s="67" t="s">
        <v>199</v>
      </c>
      <c r="L32" s="67" t="s">
        <v>199</v>
      </c>
      <c r="M32" s="243" t="s">
        <v>317</v>
      </c>
      <c r="N32" s="67" t="s">
        <v>291</v>
      </c>
      <c r="O32" s="67" t="s">
        <v>318</v>
      </c>
      <c r="P32" s="67" t="s">
        <v>293</v>
      </c>
      <c r="Q32" s="67"/>
      <c r="R32" s="67" t="s">
        <v>281</v>
      </c>
      <c r="S32" s="70">
        <v>45536</v>
      </c>
      <c r="T32" s="77">
        <v>45626</v>
      </c>
      <c r="U32" s="70" t="s">
        <v>282</v>
      </c>
      <c r="V32" s="51" t="s">
        <v>199</v>
      </c>
      <c r="W32" s="67" t="s">
        <v>199</v>
      </c>
      <c r="X32" s="71"/>
      <c r="Y32" s="67" t="s">
        <v>246</v>
      </c>
      <c r="Z32" s="67" t="s">
        <v>199</v>
      </c>
      <c r="AA32" s="67" t="s">
        <v>199</v>
      </c>
      <c r="AB32" s="67" t="s">
        <v>199</v>
      </c>
      <c r="AC32" s="67" t="s">
        <v>199</v>
      </c>
      <c r="AD32" s="67" t="s">
        <v>209</v>
      </c>
      <c r="AE32" s="67" t="s">
        <v>199</v>
      </c>
      <c r="AF32" s="67" t="s">
        <v>199</v>
      </c>
      <c r="AG32" s="67" t="s">
        <v>199</v>
      </c>
      <c r="AH32" s="67" t="s">
        <v>199</v>
      </c>
      <c r="AI32" s="67" t="s">
        <v>199</v>
      </c>
      <c r="AJ32" s="67" t="s">
        <v>199</v>
      </c>
      <c r="AK32" s="67" t="s">
        <v>199</v>
      </c>
      <c r="AL32" s="67" t="s">
        <v>295</v>
      </c>
    </row>
    <row r="33" spans="2:38" s="237" customFormat="1" ht="213.75" hidden="1" x14ac:dyDescent="0.2">
      <c r="B33" s="67" t="s">
        <v>193</v>
      </c>
      <c r="C33" s="68" t="s">
        <v>194</v>
      </c>
      <c r="D33" s="67" t="s">
        <v>251</v>
      </c>
      <c r="E33" s="241" t="s">
        <v>252</v>
      </c>
      <c r="F33" s="243" t="s">
        <v>270</v>
      </c>
      <c r="G33" s="243"/>
      <c r="H33" s="67" t="s">
        <v>198</v>
      </c>
      <c r="I33" s="67" t="s">
        <v>254</v>
      </c>
      <c r="J33" s="67" t="s">
        <v>199</v>
      </c>
      <c r="K33" s="67" t="s">
        <v>199</v>
      </c>
      <c r="L33" s="67" t="s">
        <v>199</v>
      </c>
      <c r="M33" s="241" t="s">
        <v>319</v>
      </c>
      <c r="N33" s="67" t="s">
        <v>297</v>
      </c>
      <c r="O33" s="67" t="s">
        <v>320</v>
      </c>
      <c r="P33" s="67" t="s">
        <v>299</v>
      </c>
      <c r="Q33" s="67"/>
      <c r="R33" s="67" t="s">
        <v>281</v>
      </c>
      <c r="S33" s="70">
        <v>45536</v>
      </c>
      <c r="T33" s="77">
        <v>45626</v>
      </c>
      <c r="U33" s="70" t="s">
        <v>282</v>
      </c>
      <c r="V33" s="51">
        <v>5000000</v>
      </c>
      <c r="W33" s="69">
        <v>174</v>
      </c>
      <c r="X33" s="71"/>
      <c r="Y33" s="67" t="s">
        <v>246</v>
      </c>
      <c r="Z33" s="67" t="s">
        <v>199</v>
      </c>
      <c r="AA33" s="67" t="s">
        <v>199</v>
      </c>
      <c r="AB33" s="67" t="s">
        <v>199</v>
      </c>
      <c r="AC33" s="67" t="s">
        <v>199</v>
      </c>
      <c r="AD33" s="67" t="s">
        <v>209</v>
      </c>
      <c r="AE33" s="67" t="s">
        <v>199</v>
      </c>
      <c r="AF33" s="67" t="s">
        <v>199</v>
      </c>
      <c r="AG33" s="67" t="s">
        <v>199</v>
      </c>
      <c r="AH33" s="67" t="s">
        <v>199</v>
      </c>
      <c r="AI33" s="67" t="s">
        <v>199</v>
      </c>
      <c r="AJ33" s="67" t="s">
        <v>199</v>
      </c>
      <c r="AK33" s="67" t="s">
        <v>199</v>
      </c>
      <c r="AL33" s="67" t="s">
        <v>284</v>
      </c>
    </row>
    <row r="34" spans="2:38" s="237" customFormat="1" ht="270.75" hidden="1" x14ac:dyDescent="0.2">
      <c r="B34" s="67" t="s">
        <v>193</v>
      </c>
      <c r="C34" s="68" t="s">
        <v>194</v>
      </c>
      <c r="D34" s="67" t="s">
        <v>251</v>
      </c>
      <c r="E34" s="241" t="s">
        <v>252</v>
      </c>
      <c r="F34" s="242" t="s">
        <v>321</v>
      </c>
      <c r="G34" s="242"/>
      <c r="H34" s="67" t="s">
        <v>198</v>
      </c>
      <c r="I34" s="67" t="s">
        <v>254</v>
      </c>
      <c r="J34" s="67" t="s">
        <v>255</v>
      </c>
      <c r="K34" s="67" t="s">
        <v>199</v>
      </c>
      <c r="L34" s="67" t="s">
        <v>199</v>
      </c>
      <c r="M34" s="242" t="s">
        <v>322</v>
      </c>
      <c r="N34" s="67" t="s">
        <v>323</v>
      </c>
      <c r="O34" s="69" t="s">
        <v>324</v>
      </c>
      <c r="P34" s="67" t="s">
        <v>243</v>
      </c>
      <c r="Q34" s="67" t="s">
        <v>325</v>
      </c>
      <c r="R34" s="69" t="s">
        <v>261</v>
      </c>
      <c r="S34" s="70">
        <v>45293</v>
      </c>
      <c r="T34" s="70">
        <v>45382</v>
      </c>
      <c r="U34" s="75" t="s">
        <v>261</v>
      </c>
      <c r="V34" s="51"/>
      <c r="W34" s="67"/>
      <c r="X34" s="71">
        <v>0.45</v>
      </c>
      <c r="Y34" s="67" t="s">
        <v>207</v>
      </c>
      <c r="Z34" s="67" t="s">
        <v>208</v>
      </c>
      <c r="AA34" s="67" t="s">
        <v>199</v>
      </c>
      <c r="AB34" s="67" t="s">
        <v>199</v>
      </c>
      <c r="AC34" s="67" t="s">
        <v>199</v>
      </c>
      <c r="AD34" s="67" t="s">
        <v>209</v>
      </c>
      <c r="AE34" s="67" t="s">
        <v>199</v>
      </c>
      <c r="AF34" s="67" t="s">
        <v>199</v>
      </c>
      <c r="AG34" s="67" t="s">
        <v>199</v>
      </c>
      <c r="AH34" s="67" t="s">
        <v>199</v>
      </c>
      <c r="AI34" s="67" t="s">
        <v>199</v>
      </c>
      <c r="AJ34" s="67" t="s">
        <v>199</v>
      </c>
      <c r="AK34" s="67" t="s">
        <v>199</v>
      </c>
      <c r="AL34" s="69" t="s">
        <v>262</v>
      </c>
    </row>
    <row r="35" spans="2:38" s="237" customFormat="1" ht="270.75" hidden="1" x14ac:dyDescent="0.2">
      <c r="B35" s="67" t="s">
        <v>193</v>
      </c>
      <c r="C35" s="68" t="s">
        <v>194</v>
      </c>
      <c r="D35" s="67" t="s">
        <v>251</v>
      </c>
      <c r="E35" s="241" t="s">
        <v>252</v>
      </c>
      <c r="F35" s="242" t="s">
        <v>321</v>
      </c>
      <c r="G35" s="242"/>
      <c r="H35" s="67" t="s">
        <v>198</v>
      </c>
      <c r="I35" s="67" t="s">
        <v>254</v>
      </c>
      <c r="J35" s="67" t="s">
        <v>255</v>
      </c>
      <c r="K35" s="67" t="s">
        <v>199</v>
      </c>
      <c r="L35" s="67" t="s">
        <v>199</v>
      </c>
      <c r="M35" s="242" t="s">
        <v>326</v>
      </c>
      <c r="N35" s="67" t="s">
        <v>327</v>
      </c>
      <c r="O35" s="69" t="s">
        <v>328</v>
      </c>
      <c r="P35" s="67" t="s">
        <v>243</v>
      </c>
      <c r="Q35" s="67" t="s">
        <v>329</v>
      </c>
      <c r="R35" s="69" t="s">
        <v>261</v>
      </c>
      <c r="S35" s="70">
        <v>45293</v>
      </c>
      <c r="T35" s="70">
        <v>45412</v>
      </c>
      <c r="U35" s="75" t="s">
        <v>261</v>
      </c>
      <c r="V35" s="51"/>
      <c r="W35" s="67"/>
      <c r="X35" s="71">
        <v>0.1</v>
      </c>
      <c r="Y35" s="67" t="s">
        <v>207</v>
      </c>
      <c r="Z35" s="67" t="s">
        <v>208</v>
      </c>
      <c r="AA35" s="67" t="s">
        <v>199</v>
      </c>
      <c r="AB35" s="67" t="s">
        <v>199</v>
      </c>
      <c r="AC35" s="67" t="s">
        <v>199</v>
      </c>
      <c r="AD35" s="67" t="s">
        <v>209</v>
      </c>
      <c r="AE35" s="67" t="s">
        <v>199</v>
      </c>
      <c r="AF35" s="67" t="s">
        <v>199</v>
      </c>
      <c r="AG35" s="67" t="s">
        <v>199</v>
      </c>
      <c r="AH35" s="67" t="s">
        <v>199</v>
      </c>
      <c r="AI35" s="67" t="s">
        <v>199</v>
      </c>
      <c r="AJ35" s="67" t="s">
        <v>199</v>
      </c>
      <c r="AK35" s="67" t="s">
        <v>199</v>
      </c>
      <c r="AL35" s="69" t="s">
        <v>262</v>
      </c>
    </row>
    <row r="36" spans="2:38" s="237" customFormat="1" ht="270.75" hidden="1" x14ac:dyDescent="0.2">
      <c r="B36" s="67" t="s">
        <v>193</v>
      </c>
      <c r="C36" s="68" t="s">
        <v>194</v>
      </c>
      <c r="D36" s="67" t="s">
        <v>251</v>
      </c>
      <c r="E36" s="241" t="s">
        <v>252</v>
      </c>
      <c r="F36" s="242" t="s">
        <v>321</v>
      </c>
      <c r="G36" s="242"/>
      <c r="H36" s="67" t="s">
        <v>198</v>
      </c>
      <c r="I36" s="67" t="s">
        <v>254</v>
      </c>
      <c r="J36" s="67" t="s">
        <v>255</v>
      </c>
      <c r="K36" s="67" t="s">
        <v>199</v>
      </c>
      <c r="L36" s="67" t="s">
        <v>199</v>
      </c>
      <c r="M36" s="242" t="s">
        <v>330</v>
      </c>
      <c r="N36" s="67" t="s">
        <v>331</v>
      </c>
      <c r="O36" s="69" t="s">
        <v>332</v>
      </c>
      <c r="P36" s="67" t="s">
        <v>218</v>
      </c>
      <c r="Q36" s="67" t="s">
        <v>333</v>
      </c>
      <c r="R36" s="69" t="s">
        <v>220</v>
      </c>
      <c r="S36" s="70">
        <v>45293</v>
      </c>
      <c r="T36" s="70">
        <v>45595</v>
      </c>
      <c r="U36" s="69" t="s">
        <v>72</v>
      </c>
      <c r="V36" s="51"/>
      <c r="W36" s="67"/>
      <c r="X36" s="71"/>
      <c r="Y36" s="67" t="s">
        <v>208</v>
      </c>
      <c r="Z36" s="67" t="s">
        <v>233</v>
      </c>
      <c r="AA36" s="67" t="s">
        <v>234</v>
      </c>
      <c r="AB36" s="67" t="s">
        <v>199</v>
      </c>
      <c r="AC36" s="67" t="s">
        <v>199</v>
      </c>
      <c r="AD36" s="67" t="s">
        <v>209</v>
      </c>
      <c r="AE36" s="67" t="s">
        <v>199</v>
      </c>
      <c r="AF36" s="67" t="s">
        <v>199</v>
      </c>
      <c r="AG36" s="67" t="s">
        <v>199</v>
      </c>
      <c r="AH36" s="67" t="s">
        <v>199</v>
      </c>
      <c r="AI36" s="67" t="s">
        <v>199</v>
      </c>
      <c r="AJ36" s="67" t="s">
        <v>199</v>
      </c>
      <c r="AK36" s="67" t="s">
        <v>199</v>
      </c>
      <c r="AL36" s="69" t="s">
        <v>235</v>
      </c>
    </row>
    <row r="37" spans="2:38" s="237" customFormat="1" ht="270.75" hidden="1" x14ac:dyDescent="0.2">
      <c r="B37" s="67" t="s">
        <v>193</v>
      </c>
      <c r="C37" s="68" t="s">
        <v>194</v>
      </c>
      <c r="D37" s="67" t="s">
        <v>251</v>
      </c>
      <c r="E37" s="241" t="s">
        <v>252</v>
      </c>
      <c r="F37" s="242" t="s">
        <v>321</v>
      </c>
      <c r="G37" s="242"/>
      <c r="H37" s="67" t="s">
        <v>198</v>
      </c>
      <c r="I37" s="67" t="s">
        <v>254</v>
      </c>
      <c r="J37" s="67" t="s">
        <v>255</v>
      </c>
      <c r="K37" s="67" t="s">
        <v>199</v>
      </c>
      <c r="L37" s="67" t="s">
        <v>199</v>
      </c>
      <c r="M37" s="242" t="s">
        <v>335</v>
      </c>
      <c r="N37" s="67" t="s">
        <v>336</v>
      </c>
      <c r="O37" s="69" t="s">
        <v>224</v>
      </c>
      <c r="P37" s="67" t="s">
        <v>243</v>
      </c>
      <c r="Q37" s="67" t="s">
        <v>329</v>
      </c>
      <c r="R37" s="69" t="s">
        <v>261</v>
      </c>
      <c r="S37" s="70">
        <v>45293</v>
      </c>
      <c r="T37" s="70">
        <v>45595</v>
      </c>
      <c r="U37" s="75" t="s">
        <v>261</v>
      </c>
      <c r="V37" s="51"/>
      <c r="W37" s="67"/>
      <c r="X37" s="71">
        <v>0.3</v>
      </c>
      <c r="Y37" s="67" t="s">
        <v>207</v>
      </c>
      <c r="Z37" s="67" t="s">
        <v>208</v>
      </c>
      <c r="AA37" s="67" t="s">
        <v>199</v>
      </c>
      <c r="AB37" s="67" t="s">
        <v>199</v>
      </c>
      <c r="AC37" s="67" t="s">
        <v>199</v>
      </c>
      <c r="AD37" s="67" t="s">
        <v>209</v>
      </c>
      <c r="AE37" s="67" t="s">
        <v>199</v>
      </c>
      <c r="AF37" s="67" t="s">
        <v>199</v>
      </c>
      <c r="AG37" s="67" t="s">
        <v>199</v>
      </c>
      <c r="AH37" s="67" t="s">
        <v>199</v>
      </c>
      <c r="AI37" s="67" t="s">
        <v>199</v>
      </c>
      <c r="AJ37" s="67" t="s">
        <v>199</v>
      </c>
      <c r="AK37" s="67" t="s">
        <v>199</v>
      </c>
      <c r="AL37" s="69" t="s">
        <v>262</v>
      </c>
    </row>
    <row r="38" spans="2:38" s="237" customFormat="1" ht="270.75" hidden="1" x14ac:dyDescent="0.2">
      <c r="B38" s="67" t="s">
        <v>193</v>
      </c>
      <c r="C38" s="68" t="s">
        <v>194</v>
      </c>
      <c r="D38" s="67" t="s">
        <v>251</v>
      </c>
      <c r="E38" s="241" t="s">
        <v>252</v>
      </c>
      <c r="F38" s="242" t="s">
        <v>321</v>
      </c>
      <c r="G38" s="242"/>
      <c r="H38" s="67" t="s">
        <v>198</v>
      </c>
      <c r="I38" s="67" t="s">
        <v>254</v>
      </c>
      <c r="J38" s="67" t="s">
        <v>255</v>
      </c>
      <c r="K38" s="67" t="s">
        <v>199</v>
      </c>
      <c r="L38" s="67" t="s">
        <v>199</v>
      </c>
      <c r="M38" s="242" t="s">
        <v>256</v>
      </c>
      <c r="N38" s="67" t="s">
        <v>337</v>
      </c>
      <c r="O38" s="69" t="s">
        <v>338</v>
      </c>
      <c r="P38" s="67" t="s">
        <v>243</v>
      </c>
      <c r="Q38" s="67" t="s">
        <v>325</v>
      </c>
      <c r="R38" s="69" t="s">
        <v>261</v>
      </c>
      <c r="S38" s="70">
        <v>45293</v>
      </c>
      <c r="T38" s="70">
        <v>45611</v>
      </c>
      <c r="U38" s="75" t="s">
        <v>261</v>
      </c>
      <c r="V38" s="51"/>
      <c r="W38" s="67"/>
      <c r="X38" s="71">
        <v>0.05</v>
      </c>
      <c r="Y38" s="67" t="s">
        <v>207</v>
      </c>
      <c r="Z38" s="67" t="s">
        <v>208</v>
      </c>
      <c r="AA38" s="67" t="s">
        <v>199</v>
      </c>
      <c r="AB38" s="67" t="s">
        <v>199</v>
      </c>
      <c r="AC38" s="67" t="s">
        <v>199</v>
      </c>
      <c r="AD38" s="67" t="s">
        <v>209</v>
      </c>
      <c r="AE38" s="67" t="s">
        <v>199</v>
      </c>
      <c r="AF38" s="67" t="s">
        <v>199</v>
      </c>
      <c r="AG38" s="67" t="s">
        <v>199</v>
      </c>
      <c r="AH38" s="67" t="s">
        <v>199</v>
      </c>
      <c r="AI38" s="67" t="s">
        <v>199</v>
      </c>
      <c r="AJ38" s="67" t="s">
        <v>199</v>
      </c>
      <c r="AK38" s="67" t="s">
        <v>199</v>
      </c>
      <c r="AL38" s="69" t="s">
        <v>262</v>
      </c>
    </row>
    <row r="39" spans="2:38" s="237" customFormat="1" ht="270.75" hidden="1" x14ac:dyDescent="0.2">
      <c r="B39" s="67" t="s">
        <v>193</v>
      </c>
      <c r="C39" s="68" t="s">
        <v>194</v>
      </c>
      <c r="D39" s="67" t="s">
        <v>251</v>
      </c>
      <c r="E39" s="241" t="s">
        <v>252</v>
      </c>
      <c r="F39" s="242" t="s">
        <v>321</v>
      </c>
      <c r="G39" s="242"/>
      <c r="H39" s="67" t="s">
        <v>198</v>
      </c>
      <c r="I39" s="67" t="s">
        <v>254</v>
      </c>
      <c r="J39" s="67" t="s">
        <v>255</v>
      </c>
      <c r="K39" s="67" t="s">
        <v>199</v>
      </c>
      <c r="L39" s="67" t="s">
        <v>199</v>
      </c>
      <c r="M39" s="242" t="s">
        <v>339</v>
      </c>
      <c r="N39" s="67" t="s">
        <v>340</v>
      </c>
      <c r="O39" s="69" t="s">
        <v>341</v>
      </c>
      <c r="P39" s="67" t="s">
        <v>231</v>
      </c>
      <c r="Q39" s="67" t="s">
        <v>232</v>
      </c>
      <c r="R39" s="69" t="s">
        <v>220</v>
      </c>
      <c r="S39" s="70">
        <v>45612</v>
      </c>
      <c r="T39" s="70">
        <v>45641</v>
      </c>
      <c r="U39" s="69" t="s">
        <v>72</v>
      </c>
      <c r="V39" s="51"/>
      <c r="W39" s="67"/>
      <c r="X39" s="71"/>
      <c r="Y39" s="67" t="s">
        <v>208</v>
      </c>
      <c r="Z39" s="67" t="s">
        <v>233</v>
      </c>
      <c r="AA39" s="67" t="s">
        <v>234</v>
      </c>
      <c r="AB39" s="67" t="s">
        <v>199</v>
      </c>
      <c r="AC39" s="67" t="s">
        <v>199</v>
      </c>
      <c r="AD39" s="67" t="s">
        <v>209</v>
      </c>
      <c r="AE39" s="67" t="s">
        <v>199</v>
      </c>
      <c r="AF39" s="67" t="s">
        <v>199</v>
      </c>
      <c r="AG39" s="67" t="s">
        <v>199</v>
      </c>
      <c r="AH39" s="67" t="s">
        <v>199</v>
      </c>
      <c r="AI39" s="67" t="s">
        <v>199</v>
      </c>
      <c r="AJ39" s="67" t="s">
        <v>199</v>
      </c>
      <c r="AK39" s="67" t="s">
        <v>199</v>
      </c>
      <c r="AL39" s="69" t="s">
        <v>235</v>
      </c>
    </row>
    <row r="40" spans="2:38" s="237" customFormat="1" ht="270.75" hidden="1" x14ac:dyDescent="0.2">
      <c r="B40" s="67" t="s">
        <v>193</v>
      </c>
      <c r="C40" s="68" t="s">
        <v>194</v>
      </c>
      <c r="D40" s="67" t="s">
        <v>251</v>
      </c>
      <c r="E40" s="241" t="s">
        <v>252</v>
      </c>
      <c r="F40" s="242" t="s">
        <v>321</v>
      </c>
      <c r="G40" s="242"/>
      <c r="H40" s="67" t="s">
        <v>198</v>
      </c>
      <c r="I40" s="67" t="s">
        <v>254</v>
      </c>
      <c r="J40" s="67" t="s">
        <v>255</v>
      </c>
      <c r="K40" s="67" t="s">
        <v>199</v>
      </c>
      <c r="L40" s="67" t="s">
        <v>199</v>
      </c>
      <c r="M40" s="242" t="s">
        <v>342</v>
      </c>
      <c r="N40" s="67" t="s">
        <v>342</v>
      </c>
      <c r="O40" s="69" t="s">
        <v>343</v>
      </c>
      <c r="P40" s="67" t="s">
        <v>243</v>
      </c>
      <c r="Q40" s="67" t="s">
        <v>344</v>
      </c>
      <c r="R40" s="69" t="s">
        <v>261</v>
      </c>
      <c r="S40" s="70">
        <v>45293</v>
      </c>
      <c r="T40" s="70">
        <v>45625</v>
      </c>
      <c r="U40" s="75" t="s">
        <v>261</v>
      </c>
      <c r="V40" s="51"/>
      <c r="W40" s="67"/>
      <c r="X40" s="71">
        <v>0.1</v>
      </c>
      <c r="Y40" s="67" t="s">
        <v>207</v>
      </c>
      <c r="Z40" s="67" t="s">
        <v>208</v>
      </c>
      <c r="AA40" s="67" t="s">
        <v>199</v>
      </c>
      <c r="AB40" s="67" t="s">
        <v>199</v>
      </c>
      <c r="AC40" s="67" t="s">
        <v>199</v>
      </c>
      <c r="AD40" s="67" t="s">
        <v>209</v>
      </c>
      <c r="AE40" s="67" t="s">
        <v>199</v>
      </c>
      <c r="AF40" s="67" t="s">
        <v>199</v>
      </c>
      <c r="AG40" s="67" t="s">
        <v>199</v>
      </c>
      <c r="AH40" s="67" t="s">
        <v>199</v>
      </c>
      <c r="AI40" s="67" t="s">
        <v>199</v>
      </c>
      <c r="AJ40" s="67" t="s">
        <v>199</v>
      </c>
      <c r="AK40" s="67" t="s">
        <v>199</v>
      </c>
      <c r="AL40" s="69" t="s">
        <v>262</v>
      </c>
    </row>
    <row r="41" spans="2:38" s="237" customFormat="1" ht="270.75" hidden="1" x14ac:dyDescent="0.2">
      <c r="B41" s="67" t="s">
        <v>193</v>
      </c>
      <c r="C41" s="68" t="s">
        <v>194</v>
      </c>
      <c r="D41" s="67" t="s">
        <v>251</v>
      </c>
      <c r="E41" s="241" t="s">
        <v>252</v>
      </c>
      <c r="F41" s="242" t="s">
        <v>345</v>
      </c>
      <c r="G41" s="242"/>
      <c r="H41" s="67" t="s">
        <v>198</v>
      </c>
      <c r="I41" s="67" t="s">
        <v>254</v>
      </c>
      <c r="J41" s="67" t="s">
        <v>255</v>
      </c>
      <c r="K41" s="67" t="s">
        <v>199</v>
      </c>
      <c r="L41" s="67" t="s">
        <v>199</v>
      </c>
      <c r="M41" s="242" t="s">
        <v>346</v>
      </c>
      <c r="N41" s="67" t="s">
        <v>347</v>
      </c>
      <c r="O41" s="69" t="s">
        <v>348</v>
      </c>
      <c r="P41" s="76" t="s">
        <v>349</v>
      </c>
      <c r="Q41" s="76" t="s">
        <v>350</v>
      </c>
      <c r="R41" s="76" t="s">
        <v>351</v>
      </c>
      <c r="S41" s="70">
        <v>45306</v>
      </c>
      <c r="T41" s="70">
        <v>45321</v>
      </c>
      <c r="U41" s="77" t="s">
        <v>50</v>
      </c>
      <c r="V41" s="50" t="s">
        <v>206</v>
      </c>
      <c r="W41" s="50" t="s">
        <v>206</v>
      </c>
      <c r="X41" s="71">
        <v>0.05</v>
      </c>
      <c r="Y41" s="67" t="s">
        <v>207</v>
      </c>
      <c r="Z41" s="67" t="s">
        <v>208</v>
      </c>
      <c r="AA41" s="67" t="s">
        <v>199</v>
      </c>
      <c r="AB41" s="67" t="s">
        <v>199</v>
      </c>
      <c r="AC41" s="67" t="s">
        <v>199</v>
      </c>
      <c r="AD41" s="67" t="s">
        <v>209</v>
      </c>
      <c r="AE41" s="67" t="s">
        <v>199</v>
      </c>
      <c r="AF41" s="67" t="s">
        <v>199</v>
      </c>
      <c r="AG41" s="67" t="s">
        <v>199</v>
      </c>
      <c r="AH41" s="67" t="s">
        <v>199</v>
      </c>
      <c r="AI41" s="67" t="s">
        <v>199</v>
      </c>
      <c r="AJ41" s="67" t="s">
        <v>199</v>
      </c>
      <c r="AK41" s="67" t="s">
        <v>199</v>
      </c>
      <c r="AL41" s="69" t="s">
        <v>262</v>
      </c>
    </row>
    <row r="42" spans="2:38" s="237" customFormat="1" ht="270.75" hidden="1" x14ac:dyDescent="0.2">
      <c r="B42" s="67" t="s">
        <v>193</v>
      </c>
      <c r="C42" s="68" t="s">
        <v>194</v>
      </c>
      <c r="D42" s="67" t="s">
        <v>251</v>
      </c>
      <c r="E42" s="241" t="s">
        <v>252</v>
      </c>
      <c r="F42" s="242" t="s">
        <v>345</v>
      </c>
      <c r="G42" s="242"/>
      <c r="H42" s="67" t="s">
        <v>198</v>
      </c>
      <c r="I42" s="67" t="s">
        <v>254</v>
      </c>
      <c r="J42" s="67" t="s">
        <v>255</v>
      </c>
      <c r="K42" s="67" t="s">
        <v>199</v>
      </c>
      <c r="L42" s="67" t="s">
        <v>199</v>
      </c>
      <c r="M42" s="242" t="s">
        <v>352</v>
      </c>
      <c r="N42" s="76" t="s">
        <v>353</v>
      </c>
      <c r="O42" s="69" t="s">
        <v>354</v>
      </c>
      <c r="P42" s="76" t="s">
        <v>349</v>
      </c>
      <c r="Q42" s="76" t="s">
        <v>350</v>
      </c>
      <c r="R42" s="76" t="s">
        <v>351</v>
      </c>
      <c r="S42" s="70">
        <v>45350</v>
      </c>
      <c r="T42" s="70">
        <v>45626</v>
      </c>
      <c r="U42" s="77" t="s">
        <v>355</v>
      </c>
      <c r="V42" s="50" t="s">
        <v>206</v>
      </c>
      <c r="W42" s="50" t="s">
        <v>206</v>
      </c>
      <c r="X42" s="71">
        <v>0.3</v>
      </c>
      <c r="Y42" s="67" t="s">
        <v>208</v>
      </c>
      <c r="Z42" s="67" t="s">
        <v>356</v>
      </c>
      <c r="AA42" s="67" t="s">
        <v>357</v>
      </c>
      <c r="AB42" s="67" t="s">
        <v>199</v>
      </c>
      <c r="AC42" s="67" t="s">
        <v>199</v>
      </c>
      <c r="AD42" s="67" t="s">
        <v>358</v>
      </c>
      <c r="AE42" s="67" t="s">
        <v>359</v>
      </c>
      <c r="AF42" s="67" t="s">
        <v>199</v>
      </c>
      <c r="AG42" s="67" t="s">
        <v>199</v>
      </c>
      <c r="AH42" s="67" t="s">
        <v>199</v>
      </c>
      <c r="AI42" s="67" t="s">
        <v>199</v>
      </c>
      <c r="AJ42" s="67" t="s">
        <v>199</v>
      </c>
      <c r="AK42" s="67" t="s">
        <v>199</v>
      </c>
      <c r="AL42" s="69" t="s">
        <v>262</v>
      </c>
    </row>
    <row r="43" spans="2:38" s="237" customFormat="1" ht="270.75" hidden="1" x14ac:dyDescent="0.2">
      <c r="B43" s="67" t="s">
        <v>193</v>
      </c>
      <c r="C43" s="68" t="s">
        <v>194</v>
      </c>
      <c r="D43" s="67" t="s">
        <v>251</v>
      </c>
      <c r="E43" s="241" t="s">
        <v>252</v>
      </c>
      <c r="F43" s="242" t="s">
        <v>345</v>
      </c>
      <c r="G43" s="242"/>
      <c r="H43" s="67" t="s">
        <v>198</v>
      </c>
      <c r="I43" s="67" t="s">
        <v>254</v>
      </c>
      <c r="J43" s="67" t="s">
        <v>255</v>
      </c>
      <c r="K43" s="67" t="s">
        <v>199</v>
      </c>
      <c r="L43" s="67" t="s">
        <v>199</v>
      </c>
      <c r="M43" s="242" t="s">
        <v>360</v>
      </c>
      <c r="N43" s="67" t="s">
        <v>361</v>
      </c>
      <c r="O43" s="69" t="s">
        <v>362</v>
      </c>
      <c r="P43" s="67" t="s">
        <v>218</v>
      </c>
      <c r="Q43" s="67" t="s">
        <v>333</v>
      </c>
      <c r="R43" s="69" t="s">
        <v>220</v>
      </c>
      <c r="S43" s="70">
        <v>45350</v>
      </c>
      <c r="T43" s="70">
        <v>45595</v>
      </c>
      <c r="U43" s="69" t="s">
        <v>84</v>
      </c>
      <c r="V43" s="50"/>
      <c r="W43" s="50"/>
      <c r="X43" s="71"/>
      <c r="Y43" s="67" t="s">
        <v>208</v>
      </c>
      <c r="Z43" s="67" t="s">
        <v>233</v>
      </c>
      <c r="AA43" s="67" t="s">
        <v>234</v>
      </c>
      <c r="AB43" s="67" t="s">
        <v>199</v>
      </c>
      <c r="AC43" s="67" t="s">
        <v>199</v>
      </c>
      <c r="AD43" s="67" t="s">
        <v>209</v>
      </c>
      <c r="AE43" s="67" t="s">
        <v>199</v>
      </c>
      <c r="AF43" s="67" t="s">
        <v>199</v>
      </c>
      <c r="AG43" s="67" t="s">
        <v>199</v>
      </c>
      <c r="AH43" s="67" t="s">
        <v>199</v>
      </c>
      <c r="AI43" s="67" t="s">
        <v>199</v>
      </c>
      <c r="AJ43" s="67" t="s">
        <v>199</v>
      </c>
      <c r="AK43" s="67" t="s">
        <v>199</v>
      </c>
      <c r="AL43" s="69" t="s">
        <v>235</v>
      </c>
    </row>
    <row r="44" spans="2:38" s="237" customFormat="1" ht="270.75" hidden="1" x14ac:dyDescent="0.2">
      <c r="B44" s="67" t="s">
        <v>193</v>
      </c>
      <c r="C44" s="68" t="s">
        <v>194</v>
      </c>
      <c r="D44" s="67" t="s">
        <v>251</v>
      </c>
      <c r="E44" s="241" t="s">
        <v>252</v>
      </c>
      <c r="F44" s="242" t="s">
        <v>345</v>
      </c>
      <c r="G44" s="242"/>
      <c r="H44" s="67" t="s">
        <v>198</v>
      </c>
      <c r="I44" s="67" t="s">
        <v>254</v>
      </c>
      <c r="J44" s="67" t="s">
        <v>255</v>
      </c>
      <c r="K44" s="67" t="s">
        <v>199</v>
      </c>
      <c r="L44" s="67" t="s">
        <v>199</v>
      </c>
      <c r="M44" s="242" t="s">
        <v>363</v>
      </c>
      <c r="N44" s="76" t="s">
        <v>364</v>
      </c>
      <c r="O44" s="69" t="s">
        <v>365</v>
      </c>
      <c r="P44" s="76" t="s">
        <v>349</v>
      </c>
      <c r="Q44" s="76" t="s">
        <v>350</v>
      </c>
      <c r="R44" s="76" t="s">
        <v>351</v>
      </c>
      <c r="S44" s="70">
        <v>45350</v>
      </c>
      <c r="T44" s="70">
        <v>45626</v>
      </c>
      <c r="U44" s="77" t="s">
        <v>355</v>
      </c>
      <c r="V44" s="50" t="s">
        <v>206</v>
      </c>
      <c r="W44" s="50" t="s">
        <v>206</v>
      </c>
      <c r="X44" s="71">
        <v>0.5</v>
      </c>
      <c r="Y44" s="67" t="s">
        <v>208</v>
      </c>
      <c r="Z44" s="67" t="s">
        <v>356</v>
      </c>
      <c r="AA44" s="67" t="s">
        <v>357</v>
      </c>
      <c r="AB44" s="67" t="s">
        <v>199</v>
      </c>
      <c r="AC44" s="67" t="s">
        <v>199</v>
      </c>
      <c r="AD44" s="67" t="s">
        <v>358</v>
      </c>
      <c r="AE44" s="67" t="s">
        <v>359</v>
      </c>
      <c r="AF44" s="67" t="s">
        <v>366</v>
      </c>
      <c r="AG44" s="67" t="s">
        <v>199</v>
      </c>
      <c r="AH44" s="67" t="s">
        <v>199</v>
      </c>
      <c r="AI44" s="67" t="s">
        <v>199</v>
      </c>
      <c r="AJ44" s="67" t="s">
        <v>367</v>
      </c>
      <c r="AK44" s="67" t="s">
        <v>368</v>
      </c>
      <c r="AL44" s="69" t="s">
        <v>262</v>
      </c>
    </row>
    <row r="45" spans="2:38" s="237" customFormat="1" ht="270.75" hidden="1" x14ac:dyDescent="0.2">
      <c r="B45" s="67" t="s">
        <v>193</v>
      </c>
      <c r="C45" s="68" t="s">
        <v>194</v>
      </c>
      <c r="D45" s="67" t="s">
        <v>251</v>
      </c>
      <c r="E45" s="241" t="s">
        <v>252</v>
      </c>
      <c r="F45" s="242" t="s">
        <v>345</v>
      </c>
      <c r="G45" s="242"/>
      <c r="H45" s="67" t="s">
        <v>198</v>
      </c>
      <c r="I45" s="67" t="s">
        <v>254</v>
      </c>
      <c r="J45" s="67" t="s">
        <v>255</v>
      </c>
      <c r="K45" s="67" t="s">
        <v>199</v>
      </c>
      <c r="L45" s="67" t="s">
        <v>199</v>
      </c>
      <c r="M45" s="242" t="s">
        <v>369</v>
      </c>
      <c r="N45" s="67" t="s">
        <v>370</v>
      </c>
      <c r="O45" s="69" t="s">
        <v>371</v>
      </c>
      <c r="P45" s="67" t="s">
        <v>231</v>
      </c>
      <c r="Q45" s="67" t="s">
        <v>232</v>
      </c>
      <c r="R45" s="69" t="s">
        <v>220</v>
      </c>
      <c r="S45" s="70">
        <v>45627</v>
      </c>
      <c r="T45" s="70">
        <v>45641</v>
      </c>
      <c r="U45" s="69" t="s">
        <v>84</v>
      </c>
      <c r="V45" s="50"/>
      <c r="W45" s="50"/>
      <c r="X45" s="71"/>
      <c r="Y45" s="67" t="s">
        <v>208</v>
      </c>
      <c r="Z45" s="67" t="s">
        <v>233</v>
      </c>
      <c r="AA45" s="67" t="s">
        <v>234</v>
      </c>
      <c r="AB45" s="67" t="s">
        <v>199</v>
      </c>
      <c r="AC45" s="67" t="s">
        <v>199</v>
      </c>
      <c r="AD45" s="67" t="s">
        <v>209</v>
      </c>
      <c r="AE45" s="67" t="s">
        <v>199</v>
      </c>
      <c r="AF45" s="67" t="s">
        <v>199</v>
      </c>
      <c r="AG45" s="67" t="s">
        <v>199</v>
      </c>
      <c r="AH45" s="67" t="s">
        <v>199</v>
      </c>
      <c r="AI45" s="67" t="s">
        <v>199</v>
      </c>
      <c r="AJ45" s="67" t="s">
        <v>199</v>
      </c>
      <c r="AK45" s="67" t="s">
        <v>199</v>
      </c>
      <c r="AL45" s="69" t="s">
        <v>235</v>
      </c>
    </row>
    <row r="46" spans="2:38" s="237" customFormat="1" ht="270.75" hidden="1" x14ac:dyDescent="0.2">
      <c r="B46" s="67" t="s">
        <v>193</v>
      </c>
      <c r="C46" s="68" t="s">
        <v>194</v>
      </c>
      <c r="D46" s="67" t="s">
        <v>251</v>
      </c>
      <c r="E46" s="241" t="s">
        <v>252</v>
      </c>
      <c r="F46" s="242" t="s">
        <v>345</v>
      </c>
      <c r="G46" s="242"/>
      <c r="H46" s="67" t="s">
        <v>198</v>
      </c>
      <c r="I46" s="67" t="s">
        <v>254</v>
      </c>
      <c r="J46" s="67" t="s">
        <v>255</v>
      </c>
      <c r="K46" s="67" t="s">
        <v>199</v>
      </c>
      <c r="L46" s="67" t="s">
        <v>199</v>
      </c>
      <c r="M46" s="242" t="s">
        <v>372</v>
      </c>
      <c r="N46" s="76" t="s">
        <v>373</v>
      </c>
      <c r="O46" s="69" t="s">
        <v>374</v>
      </c>
      <c r="P46" s="76" t="s">
        <v>349</v>
      </c>
      <c r="Q46" s="76" t="s">
        <v>350</v>
      </c>
      <c r="R46" s="76" t="s">
        <v>351</v>
      </c>
      <c r="S46" s="70">
        <v>45350</v>
      </c>
      <c r="T46" s="70">
        <v>45626</v>
      </c>
      <c r="U46" s="77" t="s">
        <v>375</v>
      </c>
      <c r="V46" s="50" t="s">
        <v>206</v>
      </c>
      <c r="W46" s="50" t="s">
        <v>206</v>
      </c>
      <c r="X46" s="71">
        <v>0.15</v>
      </c>
      <c r="Y46" s="67" t="s">
        <v>208</v>
      </c>
      <c r="Z46" s="67" t="s">
        <v>356</v>
      </c>
      <c r="AA46" s="67" t="s">
        <v>357</v>
      </c>
      <c r="AB46" s="67" t="s">
        <v>376</v>
      </c>
      <c r="AC46" s="67" t="s">
        <v>199</v>
      </c>
      <c r="AD46" s="67" t="s">
        <v>358</v>
      </c>
      <c r="AE46" s="67" t="s">
        <v>359</v>
      </c>
      <c r="AF46" s="67" t="s">
        <v>366</v>
      </c>
      <c r="AG46" s="67" t="s">
        <v>199</v>
      </c>
      <c r="AH46" s="67" t="s">
        <v>199</v>
      </c>
      <c r="AI46" s="67" t="s">
        <v>199</v>
      </c>
      <c r="AJ46" s="67" t="s">
        <v>367</v>
      </c>
      <c r="AK46" s="67" t="s">
        <v>368</v>
      </c>
      <c r="AL46" s="69" t="s">
        <v>262</v>
      </c>
    </row>
    <row r="47" spans="2:38" s="237" customFormat="1" ht="213.75" hidden="1" x14ac:dyDescent="0.2">
      <c r="B47" s="67" t="s">
        <v>193</v>
      </c>
      <c r="C47" s="68" t="s">
        <v>194</v>
      </c>
      <c r="D47" s="67" t="s">
        <v>377</v>
      </c>
      <c r="E47" s="239" t="s">
        <v>378</v>
      </c>
      <c r="F47" s="240" t="s">
        <v>379</v>
      </c>
      <c r="G47" s="240"/>
      <c r="H47" s="67" t="s">
        <v>198</v>
      </c>
      <c r="I47" s="67" t="s">
        <v>380</v>
      </c>
      <c r="J47" s="67" t="s">
        <v>381</v>
      </c>
      <c r="K47" s="67" t="s">
        <v>239</v>
      </c>
      <c r="L47" s="67" t="s">
        <v>199</v>
      </c>
      <c r="M47" s="240" t="s">
        <v>382</v>
      </c>
      <c r="N47" s="67" t="s">
        <v>383</v>
      </c>
      <c r="O47" s="69" t="s">
        <v>384</v>
      </c>
      <c r="P47" s="67" t="s">
        <v>385</v>
      </c>
      <c r="Q47" s="67" t="s">
        <v>199</v>
      </c>
      <c r="R47" s="69" t="s">
        <v>72</v>
      </c>
      <c r="S47" s="70">
        <v>45292</v>
      </c>
      <c r="T47" s="70">
        <v>45641</v>
      </c>
      <c r="U47" s="75" t="s">
        <v>199</v>
      </c>
      <c r="V47" s="51"/>
      <c r="W47" s="67"/>
      <c r="X47" s="71">
        <v>1</v>
      </c>
      <c r="Y47" s="67" t="s">
        <v>246</v>
      </c>
      <c r="Z47" s="67" t="s">
        <v>199</v>
      </c>
      <c r="AA47" s="67" t="s">
        <v>199</v>
      </c>
      <c r="AB47" s="67" t="s">
        <v>199</v>
      </c>
      <c r="AC47" s="67" t="s">
        <v>199</v>
      </c>
      <c r="AD47" s="67" t="s">
        <v>209</v>
      </c>
      <c r="AE47" s="67" t="s">
        <v>199</v>
      </c>
      <c r="AF47" s="67" t="s">
        <v>199</v>
      </c>
      <c r="AG47" s="67" t="s">
        <v>199</v>
      </c>
      <c r="AH47" s="67" t="s">
        <v>199</v>
      </c>
      <c r="AI47" s="67" t="s">
        <v>199</v>
      </c>
      <c r="AJ47" s="67" t="s">
        <v>199</v>
      </c>
      <c r="AK47" s="67" t="s">
        <v>199</v>
      </c>
      <c r="AL47" s="69" t="s">
        <v>262</v>
      </c>
    </row>
    <row r="48" spans="2:38" s="237" customFormat="1" ht="213.75" hidden="1" x14ac:dyDescent="0.2">
      <c r="B48" s="67" t="s">
        <v>193</v>
      </c>
      <c r="C48" s="68" t="s">
        <v>194</v>
      </c>
      <c r="D48" s="67" t="s">
        <v>377</v>
      </c>
      <c r="E48" s="241" t="s">
        <v>378</v>
      </c>
      <c r="F48" s="241" t="s">
        <v>386</v>
      </c>
      <c r="G48" s="241"/>
      <c r="H48" s="67" t="s">
        <v>198</v>
      </c>
      <c r="I48" s="67" t="s">
        <v>380</v>
      </c>
      <c r="J48" s="67" t="s">
        <v>381</v>
      </c>
      <c r="K48" s="67" t="s">
        <v>239</v>
      </c>
      <c r="L48" s="67"/>
      <c r="M48" s="241" t="s">
        <v>387</v>
      </c>
      <c r="N48" s="67" t="s">
        <v>388</v>
      </c>
      <c r="O48" s="69" t="s">
        <v>389</v>
      </c>
      <c r="P48" s="67" t="s">
        <v>385</v>
      </c>
      <c r="Q48" s="67" t="s">
        <v>199</v>
      </c>
      <c r="R48" s="69" t="s">
        <v>72</v>
      </c>
      <c r="S48" s="70">
        <v>45292</v>
      </c>
      <c r="T48" s="70">
        <v>45641</v>
      </c>
      <c r="U48" s="75" t="s">
        <v>199</v>
      </c>
      <c r="V48" s="51"/>
      <c r="W48" s="67"/>
      <c r="X48" s="67">
        <v>100</v>
      </c>
      <c r="Y48" s="67" t="s">
        <v>246</v>
      </c>
      <c r="Z48" s="67" t="s">
        <v>199</v>
      </c>
      <c r="AA48" s="67" t="s">
        <v>199</v>
      </c>
      <c r="AB48" s="67" t="s">
        <v>199</v>
      </c>
      <c r="AC48" s="67" t="s">
        <v>199</v>
      </c>
      <c r="AD48" s="67" t="s">
        <v>209</v>
      </c>
      <c r="AE48" s="67" t="s">
        <v>199</v>
      </c>
      <c r="AF48" s="67" t="s">
        <v>199</v>
      </c>
      <c r="AG48" s="67" t="s">
        <v>199</v>
      </c>
      <c r="AH48" s="67" t="s">
        <v>199</v>
      </c>
      <c r="AI48" s="67" t="s">
        <v>199</v>
      </c>
      <c r="AJ48" s="67" t="s">
        <v>199</v>
      </c>
      <c r="AK48" s="67" t="s">
        <v>199</v>
      </c>
      <c r="AL48" s="69" t="s">
        <v>262</v>
      </c>
    </row>
    <row r="49" spans="2:38" s="237" customFormat="1" ht="270.75" hidden="1" x14ac:dyDescent="0.2">
      <c r="B49" s="79" t="s">
        <v>193</v>
      </c>
      <c r="C49" s="68" t="s">
        <v>194</v>
      </c>
      <c r="D49" s="76" t="s">
        <v>390</v>
      </c>
      <c r="E49" s="245" t="s">
        <v>391</v>
      </c>
      <c r="F49" s="76" t="s">
        <v>392</v>
      </c>
      <c r="G49" s="76"/>
      <c r="H49" s="76" t="s">
        <v>393</v>
      </c>
      <c r="I49" s="76" t="s">
        <v>394</v>
      </c>
      <c r="J49" s="76" t="s">
        <v>255</v>
      </c>
      <c r="K49" s="76" t="s">
        <v>199</v>
      </c>
      <c r="L49" s="76" t="s">
        <v>199</v>
      </c>
      <c r="M49" s="67" t="s">
        <v>395</v>
      </c>
      <c r="N49" s="67" t="s">
        <v>396</v>
      </c>
      <c r="O49" s="69" t="s">
        <v>397</v>
      </c>
      <c r="P49" s="76" t="s">
        <v>398</v>
      </c>
      <c r="Q49" s="76" t="s">
        <v>399</v>
      </c>
      <c r="R49" s="76" t="s">
        <v>84</v>
      </c>
      <c r="S49" s="77">
        <v>45293</v>
      </c>
      <c r="T49" s="77">
        <v>45626</v>
      </c>
      <c r="U49" s="76" t="s">
        <v>400</v>
      </c>
      <c r="V49" s="76" t="s">
        <v>206</v>
      </c>
      <c r="W49" s="51" t="s">
        <v>206</v>
      </c>
      <c r="X49" s="71">
        <v>0.5</v>
      </c>
      <c r="Y49" s="76" t="s">
        <v>401</v>
      </c>
      <c r="Z49" s="76" t="s">
        <v>402</v>
      </c>
      <c r="AA49" s="76" t="s">
        <v>403</v>
      </c>
      <c r="AB49" s="76" t="s">
        <v>208</v>
      </c>
      <c r="AC49" s="76" t="s">
        <v>199</v>
      </c>
      <c r="AD49" s="76" t="s">
        <v>366</v>
      </c>
      <c r="AE49" s="76" t="s">
        <v>199</v>
      </c>
      <c r="AF49" s="76" t="s">
        <v>199</v>
      </c>
      <c r="AG49" s="76" t="s">
        <v>199</v>
      </c>
      <c r="AH49" s="76" t="s">
        <v>199</v>
      </c>
      <c r="AI49" s="76" t="s">
        <v>199</v>
      </c>
      <c r="AJ49" s="76" t="s">
        <v>404</v>
      </c>
      <c r="AK49" s="76" t="s">
        <v>405</v>
      </c>
      <c r="AL49" s="76" t="s">
        <v>406</v>
      </c>
    </row>
    <row r="50" spans="2:38" s="237" customFormat="1" ht="270.75" hidden="1" x14ac:dyDescent="0.2">
      <c r="B50" s="79" t="s">
        <v>193</v>
      </c>
      <c r="C50" s="68" t="s">
        <v>194</v>
      </c>
      <c r="D50" s="76" t="s">
        <v>390</v>
      </c>
      <c r="E50" s="245" t="s">
        <v>391</v>
      </c>
      <c r="F50" s="246" t="s">
        <v>392</v>
      </c>
      <c r="G50" s="246"/>
      <c r="H50" s="76" t="s">
        <v>393</v>
      </c>
      <c r="I50" s="76" t="s">
        <v>394</v>
      </c>
      <c r="J50" s="76" t="s">
        <v>255</v>
      </c>
      <c r="K50" s="76" t="s">
        <v>199</v>
      </c>
      <c r="L50" s="76" t="s">
        <v>199</v>
      </c>
      <c r="M50" s="236" t="s">
        <v>407</v>
      </c>
      <c r="N50" s="67" t="s">
        <v>408</v>
      </c>
      <c r="O50" s="69" t="s">
        <v>409</v>
      </c>
      <c r="P50" s="76" t="s">
        <v>398</v>
      </c>
      <c r="Q50" s="76" t="s">
        <v>399</v>
      </c>
      <c r="R50" s="76" t="s">
        <v>84</v>
      </c>
      <c r="S50" s="77">
        <v>45293</v>
      </c>
      <c r="T50" s="77">
        <v>45626</v>
      </c>
      <c r="U50" s="76" t="s">
        <v>400</v>
      </c>
      <c r="V50" s="76" t="s">
        <v>206</v>
      </c>
      <c r="W50" s="51" t="s">
        <v>206</v>
      </c>
      <c r="X50" s="71">
        <v>0.3</v>
      </c>
      <c r="Y50" s="76" t="s">
        <v>401</v>
      </c>
      <c r="Z50" s="76" t="s">
        <v>402</v>
      </c>
      <c r="AA50" s="76" t="s">
        <v>403</v>
      </c>
      <c r="AB50" s="76" t="s">
        <v>208</v>
      </c>
      <c r="AC50" s="76" t="s">
        <v>199</v>
      </c>
      <c r="AD50" s="76" t="s">
        <v>366</v>
      </c>
      <c r="AE50" s="76" t="s">
        <v>199</v>
      </c>
      <c r="AF50" s="76" t="s">
        <v>199</v>
      </c>
      <c r="AG50" s="76" t="s">
        <v>199</v>
      </c>
      <c r="AH50" s="76" t="s">
        <v>199</v>
      </c>
      <c r="AI50" s="76" t="s">
        <v>199</v>
      </c>
      <c r="AJ50" s="76" t="s">
        <v>410</v>
      </c>
      <c r="AK50" s="76" t="s">
        <v>411</v>
      </c>
      <c r="AL50" s="76" t="s">
        <v>406</v>
      </c>
    </row>
    <row r="51" spans="2:38" s="237" customFormat="1" ht="270.75" hidden="1" x14ac:dyDescent="0.2">
      <c r="B51" s="79" t="s">
        <v>193</v>
      </c>
      <c r="C51" s="68" t="s">
        <v>194</v>
      </c>
      <c r="D51" s="76" t="s">
        <v>390</v>
      </c>
      <c r="E51" s="245" t="s">
        <v>391</v>
      </c>
      <c r="F51" s="246" t="s">
        <v>392</v>
      </c>
      <c r="G51" s="246"/>
      <c r="H51" s="76" t="s">
        <v>393</v>
      </c>
      <c r="I51" s="76" t="s">
        <v>394</v>
      </c>
      <c r="J51" s="76" t="s">
        <v>255</v>
      </c>
      <c r="K51" s="76" t="s">
        <v>199</v>
      </c>
      <c r="L51" s="76" t="s">
        <v>199</v>
      </c>
      <c r="M51" s="236" t="s">
        <v>412</v>
      </c>
      <c r="N51" s="67" t="s">
        <v>413</v>
      </c>
      <c r="O51" s="69" t="s">
        <v>414</v>
      </c>
      <c r="P51" s="76" t="s">
        <v>398</v>
      </c>
      <c r="Q51" s="76" t="s">
        <v>399</v>
      </c>
      <c r="R51" s="76" t="s">
        <v>84</v>
      </c>
      <c r="S51" s="77">
        <v>45293</v>
      </c>
      <c r="T51" s="77">
        <v>45626</v>
      </c>
      <c r="U51" s="76" t="s">
        <v>400</v>
      </c>
      <c r="V51" s="76" t="s">
        <v>206</v>
      </c>
      <c r="W51" s="51" t="s">
        <v>206</v>
      </c>
      <c r="X51" s="71">
        <v>0.2</v>
      </c>
      <c r="Y51" s="76" t="s">
        <v>401</v>
      </c>
      <c r="Z51" s="76" t="s">
        <v>402</v>
      </c>
      <c r="AA51" s="76" t="s">
        <v>403</v>
      </c>
      <c r="AB51" s="76" t="s">
        <v>208</v>
      </c>
      <c r="AC51" s="76" t="s">
        <v>199</v>
      </c>
      <c r="AD51" s="76" t="s">
        <v>366</v>
      </c>
      <c r="AE51" s="76" t="s">
        <v>199</v>
      </c>
      <c r="AF51" s="76" t="s">
        <v>199</v>
      </c>
      <c r="AG51" s="76" t="s">
        <v>199</v>
      </c>
      <c r="AH51" s="76" t="s">
        <v>199</v>
      </c>
      <c r="AI51" s="76" t="s">
        <v>199</v>
      </c>
      <c r="AJ51" s="76" t="s">
        <v>404</v>
      </c>
      <c r="AK51" s="76" t="s">
        <v>405</v>
      </c>
      <c r="AL51" s="76" t="s">
        <v>406</v>
      </c>
    </row>
    <row r="52" spans="2:38" s="237" customFormat="1" ht="270.75" hidden="1" x14ac:dyDescent="0.2">
      <c r="B52" s="79" t="s">
        <v>193</v>
      </c>
      <c r="C52" s="68" t="s">
        <v>194</v>
      </c>
      <c r="D52" s="76" t="s">
        <v>390</v>
      </c>
      <c r="E52" s="245" t="s">
        <v>391</v>
      </c>
      <c r="F52" s="247" t="s">
        <v>415</v>
      </c>
      <c r="G52" s="247"/>
      <c r="H52" s="76" t="s">
        <v>393</v>
      </c>
      <c r="I52" s="76" t="s">
        <v>394</v>
      </c>
      <c r="J52" s="76" t="s">
        <v>255</v>
      </c>
      <c r="K52" s="76" t="s">
        <v>199</v>
      </c>
      <c r="L52" s="76" t="s">
        <v>199</v>
      </c>
      <c r="M52" s="242" t="s">
        <v>416</v>
      </c>
      <c r="N52" s="67" t="s">
        <v>417</v>
      </c>
      <c r="O52" s="69" t="s">
        <v>348</v>
      </c>
      <c r="P52" s="76" t="s">
        <v>398</v>
      </c>
      <c r="Q52" s="67" t="s">
        <v>418</v>
      </c>
      <c r="R52" s="67" t="s">
        <v>84</v>
      </c>
      <c r="S52" s="70">
        <v>45306</v>
      </c>
      <c r="T52" s="70">
        <v>45321</v>
      </c>
      <c r="U52" s="70" t="s">
        <v>50</v>
      </c>
      <c r="V52" s="50" t="s">
        <v>206</v>
      </c>
      <c r="W52" s="69" t="s">
        <v>206</v>
      </c>
      <c r="X52" s="71">
        <v>0.05</v>
      </c>
      <c r="Y52" s="67" t="s">
        <v>208</v>
      </c>
      <c r="Z52" s="67" t="s">
        <v>356</v>
      </c>
      <c r="AA52" s="67" t="s">
        <v>357</v>
      </c>
      <c r="AB52" s="67" t="s">
        <v>199</v>
      </c>
      <c r="AC52" s="69" t="s">
        <v>199</v>
      </c>
      <c r="AD52" s="67" t="s">
        <v>358</v>
      </c>
      <c r="AE52" s="67" t="s">
        <v>419</v>
      </c>
      <c r="AF52" s="67" t="s">
        <v>199</v>
      </c>
      <c r="AG52" s="67" t="s">
        <v>199</v>
      </c>
      <c r="AH52" s="67" t="s">
        <v>199</v>
      </c>
      <c r="AI52" s="67" t="s">
        <v>199</v>
      </c>
      <c r="AJ52" s="67" t="s">
        <v>199</v>
      </c>
      <c r="AK52" s="67" t="s">
        <v>199</v>
      </c>
      <c r="AL52" s="67" t="s">
        <v>420</v>
      </c>
    </row>
    <row r="53" spans="2:38" s="237" customFormat="1" ht="270.75" hidden="1" x14ac:dyDescent="0.2">
      <c r="B53" s="79" t="s">
        <v>193</v>
      </c>
      <c r="C53" s="68" t="s">
        <v>194</v>
      </c>
      <c r="D53" s="76" t="s">
        <v>390</v>
      </c>
      <c r="E53" s="245" t="s">
        <v>391</v>
      </c>
      <c r="F53" s="247" t="s">
        <v>415</v>
      </c>
      <c r="G53" s="247"/>
      <c r="H53" s="76" t="s">
        <v>393</v>
      </c>
      <c r="I53" s="76" t="s">
        <v>394</v>
      </c>
      <c r="J53" s="76" t="s">
        <v>255</v>
      </c>
      <c r="K53" s="76" t="s">
        <v>199</v>
      </c>
      <c r="L53" s="76" t="s">
        <v>199</v>
      </c>
      <c r="M53" s="242" t="s">
        <v>421</v>
      </c>
      <c r="N53" s="67" t="s">
        <v>422</v>
      </c>
      <c r="O53" s="69" t="s">
        <v>423</v>
      </c>
      <c r="P53" s="76" t="s">
        <v>398</v>
      </c>
      <c r="Q53" s="67" t="s">
        <v>418</v>
      </c>
      <c r="R53" s="67" t="s">
        <v>84</v>
      </c>
      <c r="S53" s="70">
        <v>45350</v>
      </c>
      <c r="T53" s="70">
        <v>45626</v>
      </c>
      <c r="U53" s="81" t="s">
        <v>424</v>
      </c>
      <c r="V53" s="50" t="s">
        <v>206</v>
      </c>
      <c r="W53" s="69" t="s">
        <v>206</v>
      </c>
      <c r="X53" s="71">
        <v>0.2</v>
      </c>
      <c r="Y53" s="67" t="s">
        <v>208</v>
      </c>
      <c r="Z53" s="67" t="s">
        <v>356</v>
      </c>
      <c r="AA53" s="67" t="s">
        <v>357</v>
      </c>
      <c r="AB53" s="67" t="s">
        <v>425</v>
      </c>
      <c r="AC53" s="69" t="s">
        <v>199</v>
      </c>
      <c r="AD53" s="67" t="s">
        <v>358</v>
      </c>
      <c r="AE53" s="67" t="s">
        <v>419</v>
      </c>
      <c r="AF53" s="67" t="s">
        <v>199</v>
      </c>
      <c r="AG53" s="67" t="s">
        <v>199</v>
      </c>
      <c r="AH53" s="67" t="s">
        <v>199</v>
      </c>
      <c r="AI53" s="67" t="s">
        <v>199</v>
      </c>
      <c r="AJ53" s="67" t="s">
        <v>199</v>
      </c>
      <c r="AK53" s="67" t="s">
        <v>199</v>
      </c>
      <c r="AL53" s="67" t="s">
        <v>420</v>
      </c>
    </row>
    <row r="54" spans="2:38" s="237" customFormat="1" ht="270.75" hidden="1" x14ac:dyDescent="0.2">
      <c r="B54" s="79" t="s">
        <v>193</v>
      </c>
      <c r="C54" s="68" t="s">
        <v>194</v>
      </c>
      <c r="D54" s="76" t="s">
        <v>390</v>
      </c>
      <c r="E54" s="245" t="s">
        <v>391</v>
      </c>
      <c r="F54" s="247" t="s">
        <v>415</v>
      </c>
      <c r="G54" s="247"/>
      <c r="H54" s="76" t="s">
        <v>393</v>
      </c>
      <c r="I54" s="76" t="s">
        <v>394</v>
      </c>
      <c r="J54" s="76" t="s">
        <v>255</v>
      </c>
      <c r="K54" s="76" t="s">
        <v>199</v>
      </c>
      <c r="L54" s="76" t="s">
        <v>199</v>
      </c>
      <c r="M54" s="242" t="s">
        <v>426</v>
      </c>
      <c r="N54" s="67" t="s">
        <v>353</v>
      </c>
      <c r="O54" s="69" t="s">
        <v>427</v>
      </c>
      <c r="P54" s="76" t="s">
        <v>398</v>
      </c>
      <c r="Q54" s="67" t="s">
        <v>418</v>
      </c>
      <c r="R54" s="67" t="s">
        <v>84</v>
      </c>
      <c r="S54" s="70">
        <v>45350</v>
      </c>
      <c r="T54" s="70">
        <v>45626</v>
      </c>
      <c r="U54" s="70" t="s">
        <v>50</v>
      </c>
      <c r="V54" s="50" t="s">
        <v>206</v>
      </c>
      <c r="W54" s="69" t="s">
        <v>206</v>
      </c>
      <c r="X54" s="71">
        <v>0.2</v>
      </c>
      <c r="Y54" s="67" t="s">
        <v>208</v>
      </c>
      <c r="Z54" s="67" t="s">
        <v>356</v>
      </c>
      <c r="AA54" s="67" t="s">
        <v>357</v>
      </c>
      <c r="AB54" s="67" t="s">
        <v>425</v>
      </c>
      <c r="AC54" s="69" t="s">
        <v>199</v>
      </c>
      <c r="AD54" s="67" t="s">
        <v>358</v>
      </c>
      <c r="AE54" s="67" t="s">
        <v>419</v>
      </c>
      <c r="AF54" s="67" t="s">
        <v>199</v>
      </c>
      <c r="AG54" s="67" t="s">
        <v>199</v>
      </c>
      <c r="AH54" s="67" t="s">
        <v>199</v>
      </c>
      <c r="AI54" s="67" t="s">
        <v>199</v>
      </c>
      <c r="AJ54" s="67" t="s">
        <v>199</v>
      </c>
      <c r="AK54" s="67" t="s">
        <v>199</v>
      </c>
      <c r="AL54" s="67" t="s">
        <v>420</v>
      </c>
    </row>
    <row r="55" spans="2:38" s="237" customFormat="1" ht="270.75" hidden="1" x14ac:dyDescent="0.2">
      <c r="B55" s="79" t="s">
        <v>193</v>
      </c>
      <c r="C55" s="68" t="s">
        <v>194</v>
      </c>
      <c r="D55" s="76" t="s">
        <v>390</v>
      </c>
      <c r="E55" s="245" t="s">
        <v>391</v>
      </c>
      <c r="F55" s="247" t="s">
        <v>415</v>
      </c>
      <c r="G55" s="247"/>
      <c r="H55" s="76" t="s">
        <v>393</v>
      </c>
      <c r="I55" s="76" t="s">
        <v>394</v>
      </c>
      <c r="J55" s="76" t="s">
        <v>255</v>
      </c>
      <c r="K55" s="76" t="s">
        <v>199</v>
      </c>
      <c r="L55" s="76" t="s">
        <v>199</v>
      </c>
      <c r="M55" s="242" t="s">
        <v>428</v>
      </c>
      <c r="N55" s="67" t="s">
        <v>429</v>
      </c>
      <c r="O55" s="69" t="s">
        <v>430</v>
      </c>
      <c r="P55" s="76" t="s">
        <v>398</v>
      </c>
      <c r="Q55" s="67" t="s">
        <v>418</v>
      </c>
      <c r="R55" s="67" t="s">
        <v>84</v>
      </c>
      <c r="S55" s="70">
        <v>45350</v>
      </c>
      <c r="T55" s="70">
        <v>45626</v>
      </c>
      <c r="U55" s="70" t="s">
        <v>50</v>
      </c>
      <c r="V55" s="50" t="s">
        <v>206</v>
      </c>
      <c r="W55" s="69" t="s">
        <v>206</v>
      </c>
      <c r="X55" s="71">
        <v>0.25</v>
      </c>
      <c r="Y55" s="67" t="s">
        <v>208</v>
      </c>
      <c r="Z55" s="67" t="s">
        <v>356</v>
      </c>
      <c r="AA55" s="67" t="s">
        <v>357</v>
      </c>
      <c r="AB55" s="67" t="s">
        <v>199</v>
      </c>
      <c r="AC55" s="69" t="s">
        <v>199</v>
      </c>
      <c r="AD55" s="67" t="s">
        <v>358</v>
      </c>
      <c r="AE55" s="67" t="s">
        <v>419</v>
      </c>
      <c r="AF55" s="67" t="s">
        <v>199</v>
      </c>
      <c r="AG55" s="67" t="s">
        <v>199</v>
      </c>
      <c r="AH55" s="67" t="s">
        <v>199</v>
      </c>
      <c r="AI55" s="67" t="s">
        <v>199</v>
      </c>
      <c r="AJ55" s="67" t="s">
        <v>199</v>
      </c>
      <c r="AK55" s="67" t="s">
        <v>199</v>
      </c>
      <c r="AL55" s="67" t="s">
        <v>420</v>
      </c>
    </row>
    <row r="56" spans="2:38" s="237" customFormat="1" ht="270.75" hidden="1" x14ac:dyDescent="0.2">
      <c r="B56" s="79" t="s">
        <v>193</v>
      </c>
      <c r="C56" s="68" t="s">
        <v>194</v>
      </c>
      <c r="D56" s="76" t="s">
        <v>390</v>
      </c>
      <c r="E56" s="245" t="s">
        <v>391</v>
      </c>
      <c r="F56" s="247" t="s">
        <v>415</v>
      </c>
      <c r="G56" s="247"/>
      <c r="H56" s="76" t="s">
        <v>393</v>
      </c>
      <c r="I56" s="76" t="s">
        <v>394</v>
      </c>
      <c r="J56" s="76" t="s">
        <v>255</v>
      </c>
      <c r="K56" s="76" t="s">
        <v>199</v>
      </c>
      <c r="L56" s="76" t="s">
        <v>199</v>
      </c>
      <c r="M56" s="242" t="s">
        <v>431</v>
      </c>
      <c r="N56" s="67" t="s">
        <v>432</v>
      </c>
      <c r="O56" s="69" t="s">
        <v>433</v>
      </c>
      <c r="P56" s="76" t="s">
        <v>398</v>
      </c>
      <c r="Q56" s="67" t="s">
        <v>418</v>
      </c>
      <c r="R56" s="67" t="s">
        <v>84</v>
      </c>
      <c r="S56" s="70">
        <v>45597</v>
      </c>
      <c r="T56" s="70">
        <v>45626</v>
      </c>
      <c r="U56" s="70" t="s">
        <v>50</v>
      </c>
      <c r="V56" s="50" t="s">
        <v>206</v>
      </c>
      <c r="W56" s="69" t="s">
        <v>206</v>
      </c>
      <c r="X56" s="71">
        <v>0.25</v>
      </c>
      <c r="Y56" s="67" t="s">
        <v>208</v>
      </c>
      <c r="Z56" s="67" t="s">
        <v>401</v>
      </c>
      <c r="AA56" s="67" t="s">
        <v>356</v>
      </c>
      <c r="AB56" s="67" t="s">
        <v>357</v>
      </c>
      <c r="AC56" s="69" t="s">
        <v>199</v>
      </c>
      <c r="AD56" s="67" t="s">
        <v>358</v>
      </c>
      <c r="AE56" s="67" t="s">
        <v>419</v>
      </c>
      <c r="AF56" s="67" t="s">
        <v>366</v>
      </c>
      <c r="AG56" s="67" t="s">
        <v>199</v>
      </c>
      <c r="AH56" s="67" t="s">
        <v>199</v>
      </c>
      <c r="AI56" s="67" t="s">
        <v>199</v>
      </c>
      <c r="AJ56" s="67" t="s">
        <v>410</v>
      </c>
      <c r="AK56" s="67" t="s">
        <v>411</v>
      </c>
      <c r="AL56" s="67" t="s">
        <v>420</v>
      </c>
    </row>
    <row r="57" spans="2:38" s="237" customFormat="1" ht="270.75" hidden="1" x14ac:dyDescent="0.2">
      <c r="B57" s="79" t="s">
        <v>193</v>
      </c>
      <c r="C57" s="68" t="s">
        <v>194</v>
      </c>
      <c r="D57" s="76" t="s">
        <v>390</v>
      </c>
      <c r="E57" s="245" t="s">
        <v>391</v>
      </c>
      <c r="F57" s="247" t="s">
        <v>415</v>
      </c>
      <c r="G57" s="247"/>
      <c r="H57" s="76" t="s">
        <v>393</v>
      </c>
      <c r="I57" s="76" t="s">
        <v>394</v>
      </c>
      <c r="J57" s="76" t="s">
        <v>255</v>
      </c>
      <c r="K57" s="76" t="s">
        <v>199</v>
      </c>
      <c r="L57" s="76" t="s">
        <v>199</v>
      </c>
      <c r="M57" s="242" t="s">
        <v>434</v>
      </c>
      <c r="N57" s="67" t="s">
        <v>435</v>
      </c>
      <c r="O57" s="69" t="s">
        <v>436</v>
      </c>
      <c r="P57" s="76" t="s">
        <v>398</v>
      </c>
      <c r="Q57" s="67" t="s">
        <v>418</v>
      </c>
      <c r="R57" s="67" t="s">
        <v>84</v>
      </c>
      <c r="S57" s="70">
        <v>45350</v>
      </c>
      <c r="T57" s="70">
        <v>45626</v>
      </c>
      <c r="U57" s="70" t="s">
        <v>50</v>
      </c>
      <c r="V57" s="50" t="s">
        <v>206</v>
      </c>
      <c r="W57" s="69" t="s">
        <v>206</v>
      </c>
      <c r="X57" s="71">
        <v>0.05</v>
      </c>
      <c r="Y57" s="67" t="s">
        <v>208</v>
      </c>
      <c r="Z57" s="67" t="s">
        <v>401</v>
      </c>
      <c r="AA57" s="67" t="s">
        <v>356</v>
      </c>
      <c r="AB57" s="67" t="s">
        <v>357</v>
      </c>
      <c r="AC57" s="69" t="s">
        <v>199</v>
      </c>
      <c r="AD57" s="67" t="s">
        <v>358</v>
      </c>
      <c r="AE57" s="67" t="s">
        <v>419</v>
      </c>
      <c r="AF57" s="67" t="s">
        <v>366</v>
      </c>
      <c r="AG57" s="67" t="s">
        <v>199</v>
      </c>
      <c r="AH57" s="67" t="s">
        <v>199</v>
      </c>
      <c r="AI57" s="67" t="s">
        <v>199</v>
      </c>
      <c r="AJ57" s="67" t="s">
        <v>410</v>
      </c>
      <c r="AK57" s="67" t="s">
        <v>411</v>
      </c>
      <c r="AL57" s="67" t="s">
        <v>420</v>
      </c>
    </row>
    <row r="58" spans="2:38" s="237" customFormat="1" ht="270.75" hidden="1" x14ac:dyDescent="0.2">
      <c r="B58" s="79" t="s">
        <v>193</v>
      </c>
      <c r="C58" s="68" t="s">
        <v>194</v>
      </c>
      <c r="D58" s="76" t="s">
        <v>390</v>
      </c>
      <c r="E58" s="245" t="s">
        <v>391</v>
      </c>
      <c r="F58" s="247" t="s">
        <v>415</v>
      </c>
      <c r="G58" s="247"/>
      <c r="H58" s="76" t="s">
        <v>393</v>
      </c>
      <c r="I58" s="76" t="s">
        <v>394</v>
      </c>
      <c r="J58" s="76" t="s">
        <v>255</v>
      </c>
      <c r="K58" s="76" t="s">
        <v>199</v>
      </c>
      <c r="L58" s="76" t="s">
        <v>199</v>
      </c>
      <c r="M58" s="242" t="s">
        <v>437</v>
      </c>
      <c r="N58" s="67" t="s">
        <v>438</v>
      </c>
      <c r="O58" s="69" t="s">
        <v>439</v>
      </c>
      <c r="P58" s="67" t="s">
        <v>440</v>
      </c>
      <c r="Q58" s="67" t="s">
        <v>441</v>
      </c>
      <c r="R58" s="67" t="s">
        <v>220</v>
      </c>
      <c r="S58" s="70">
        <v>45352</v>
      </c>
      <c r="T58" s="70">
        <v>45596</v>
      </c>
      <c r="U58" s="70" t="s">
        <v>84</v>
      </c>
      <c r="V58" s="50"/>
      <c r="W58" s="69"/>
      <c r="X58" s="71"/>
      <c r="Y58" s="67" t="s">
        <v>208</v>
      </c>
      <c r="Z58" s="67" t="s">
        <v>401</v>
      </c>
      <c r="AA58" s="67" t="s">
        <v>356</v>
      </c>
      <c r="AB58" s="67" t="s">
        <v>357</v>
      </c>
      <c r="AC58" s="69" t="s">
        <v>199</v>
      </c>
      <c r="AD58" s="67" t="s">
        <v>358</v>
      </c>
      <c r="AE58" s="67" t="s">
        <v>419</v>
      </c>
      <c r="AF58" s="67" t="s">
        <v>199</v>
      </c>
      <c r="AG58" s="67" t="s">
        <v>199</v>
      </c>
      <c r="AH58" s="67" t="s">
        <v>199</v>
      </c>
      <c r="AI58" s="67" t="s">
        <v>199</v>
      </c>
      <c r="AJ58" s="67" t="s">
        <v>199</v>
      </c>
      <c r="AK58" s="67" t="s">
        <v>199</v>
      </c>
      <c r="AL58" s="67" t="s">
        <v>235</v>
      </c>
    </row>
    <row r="59" spans="2:38" s="237" customFormat="1" ht="270.75" hidden="1" x14ac:dyDescent="0.2">
      <c r="B59" s="79" t="s">
        <v>193</v>
      </c>
      <c r="C59" s="68" t="s">
        <v>194</v>
      </c>
      <c r="D59" s="76" t="s">
        <v>390</v>
      </c>
      <c r="E59" s="245" t="s">
        <v>391</v>
      </c>
      <c r="F59" s="246" t="s">
        <v>442</v>
      </c>
      <c r="G59" s="246"/>
      <c r="H59" s="76" t="s">
        <v>393</v>
      </c>
      <c r="I59" s="76" t="s">
        <v>394</v>
      </c>
      <c r="J59" s="76" t="s">
        <v>255</v>
      </c>
      <c r="K59" s="76" t="s">
        <v>199</v>
      </c>
      <c r="L59" s="76" t="s">
        <v>199</v>
      </c>
      <c r="M59" s="236" t="s">
        <v>443</v>
      </c>
      <c r="N59" s="67" t="s">
        <v>444</v>
      </c>
      <c r="O59" s="69" t="s">
        <v>445</v>
      </c>
      <c r="P59" s="67" t="s">
        <v>446</v>
      </c>
      <c r="Q59" s="67" t="s">
        <v>447</v>
      </c>
      <c r="R59" s="67" t="s">
        <v>84</v>
      </c>
      <c r="S59" s="70">
        <v>45350</v>
      </c>
      <c r="T59" s="70">
        <v>45442</v>
      </c>
      <c r="U59" s="70" t="s">
        <v>99</v>
      </c>
      <c r="V59" s="51">
        <v>8000000</v>
      </c>
      <c r="W59" s="69">
        <v>618</v>
      </c>
      <c r="X59" s="71">
        <v>0.15</v>
      </c>
      <c r="Y59" s="67" t="s">
        <v>207</v>
      </c>
      <c r="Z59" s="67" t="s">
        <v>208</v>
      </c>
      <c r="AA59" s="67" t="s">
        <v>199</v>
      </c>
      <c r="AB59" s="67" t="s">
        <v>199</v>
      </c>
      <c r="AC59" s="69" t="s">
        <v>199</v>
      </c>
      <c r="AD59" s="67" t="s">
        <v>209</v>
      </c>
      <c r="AE59" s="67" t="s">
        <v>249</v>
      </c>
      <c r="AF59" s="67" t="s">
        <v>199</v>
      </c>
      <c r="AG59" s="67" t="s">
        <v>199</v>
      </c>
      <c r="AH59" s="67" t="s">
        <v>199</v>
      </c>
      <c r="AI59" s="67" t="s">
        <v>199</v>
      </c>
      <c r="AJ59" s="67" t="s">
        <v>199</v>
      </c>
      <c r="AK59" s="67" t="s">
        <v>199</v>
      </c>
      <c r="AL59" s="67" t="s">
        <v>420</v>
      </c>
    </row>
    <row r="60" spans="2:38" s="237" customFormat="1" ht="270.75" hidden="1" x14ac:dyDescent="0.2">
      <c r="B60" s="79" t="s">
        <v>193</v>
      </c>
      <c r="C60" s="68" t="s">
        <v>194</v>
      </c>
      <c r="D60" s="76" t="s">
        <v>390</v>
      </c>
      <c r="E60" s="245" t="s">
        <v>391</v>
      </c>
      <c r="F60" s="246" t="s">
        <v>442</v>
      </c>
      <c r="G60" s="246"/>
      <c r="H60" s="76" t="s">
        <v>393</v>
      </c>
      <c r="I60" s="76" t="s">
        <v>394</v>
      </c>
      <c r="J60" s="76" t="s">
        <v>255</v>
      </c>
      <c r="K60" s="76" t="s">
        <v>199</v>
      </c>
      <c r="L60" s="76" t="s">
        <v>199</v>
      </c>
      <c r="M60" s="236" t="s">
        <v>448</v>
      </c>
      <c r="N60" s="67" t="s">
        <v>449</v>
      </c>
      <c r="O60" s="69" t="s">
        <v>450</v>
      </c>
      <c r="P60" s="67" t="s">
        <v>446</v>
      </c>
      <c r="Q60" s="67" t="s">
        <v>447</v>
      </c>
      <c r="R60" s="67" t="s">
        <v>84</v>
      </c>
      <c r="S60" s="70">
        <v>45444</v>
      </c>
      <c r="T60" s="70">
        <v>45596</v>
      </c>
      <c r="U60" s="70" t="s">
        <v>99</v>
      </c>
      <c r="V60" s="51">
        <v>30000000</v>
      </c>
      <c r="W60" s="69">
        <v>618</v>
      </c>
      <c r="X60" s="71">
        <v>0.7</v>
      </c>
      <c r="Y60" s="67" t="s">
        <v>208</v>
      </c>
      <c r="Z60" s="67" t="s">
        <v>401</v>
      </c>
      <c r="AA60" s="67" t="s">
        <v>376</v>
      </c>
      <c r="AB60" s="67" t="s">
        <v>451</v>
      </c>
      <c r="AC60" s="69" t="s">
        <v>199</v>
      </c>
      <c r="AD60" s="67" t="s">
        <v>366</v>
      </c>
      <c r="AE60" s="67" t="s">
        <v>249</v>
      </c>
      <c r="AF60" s="67" t="s">
        <v>199</v>
      </c>
      <c r="AG60" s="67" t="s">
        <v>199</v>
      </c>
      <c r="AH60" s="67" t="s">
        <v>199</v>
      </c>
      <c r="AI60" s="67" t="s">
        <v>199</v>
      </c>
      <c r="AJ60" s="67" t="s">
        <v>410</v>
      </c>
      <c r="AK60" s="67" t="s">
        <v>411</v>
      </c>
      <c r="AL60" s="67" t="s">
        <v>420</v>
      </c>
    </row>
    <row r="61" spans="2:38" s="237" customFormat="1" ht="270.75" hidden="1" x14ac:dyDescent="0.2">
      <c r="B61" s="79" t="s">
        <v>193</v>
      </c>
      <c r="C61" s="68" t="s">
        <v>194</v>
      </c>
      <c r="D61" s="76" t="s">
        <v>390</v>
      </c>
      <c r="E61" s="245" t="s">
        <v>391</v>
      </c>
      <c r="F61" s="246" t="s">
        <v>442</v>
      </c>
      <c r="G61" s="246"/>
      <c r="H61" s="76" t="s">
        <v>393</v>
      </c>
      <c r="I61" s="76" t="s">
        <v>394</v>
      </c>
      <c r="J61" s="76" t="s">
        <v>255</v>
      </c>
      <c r="K61" s="76" t="s">
        <v>199</v>
      </c>
      <c r="L61" s="76" t="s">
        <v>199</v>
      </c>
      <c r="M61" s="236" t="s">
        <v>452</v>
      </c>
      <c r="N61" s="67" t="s">
        <v>453</v>
      </c>
      <c r="O61" s="69" t="s">
        <v>454</v>
      </c>
      <c r="P61" s="67" t="s">
        <v>446</v>
      </c>
      <c r="Q61" s="67" t="s">
        <v>447</v>
      </c>
      <c r="R61" s="67" t="s">
        <v>84</v>
      </c>
      <c r="S61" s="70">
        <v>45597</v>
      </c>
      <c r="T61" s="70">
        <v>45626</v>
      </c>
      <c r="U61" s="70" t="s">
        <v>199</v>
      </c>
      <c r="V61" s="51">
        <v>8000000</v>
      </c>
      <c r="W61" s="69">
        <v>618</v>
      </c>
      <c r="X61" s="71">
        <v>0.15</v>
      </c>
      <c r="Y61" s="67" t="s">
        <v>208</v>
      </c>
      <c r="Z61" s="67" t="s">
        <v>402</v>
      </c>
      <c r="AA61" s="67" t="s">
        <v>199</v>
      </c>
      <c r="AB61" s="67" t="s">
        <v>199</v>
      </c>
      <c r="AC61" s="69" t="s">
        <v>199</v>
      </c>
      <c r="AD61" s="67" t="s">
        <v>366</v>
      </c>
      <c r="AE61" s="67" t="s">
        <v>249</v>
      </c>
      <c r="AF61" s="67" t="s">
        <v>199</v>
      </c>
      <c r="AG61" s="67" t="s">
        <v>199</v>
      </c>
      <c r="AH61" s="67" t="s">
        <v>199</v>
      </c>
      <c r="AI61" s="67" t="s">
        <v>199</v>
      </c>
      <c r="AJ61" s="67" t="s">
        <v>404</v>
      </c>
      <c r="AK61" s="67" t="s">
        <v>405</v>
      </c>
      <c r="AL61" s="67" t="s">
        <v>420</v>
      </c>
    </row>
    <row r="62" spans="2:38" s="237" customFormat="1" ht="128.25" hidden="1" x14ac:dyDescent="0.2">
      <c r="B62" s="79" t="s">
        <v>455</v>
      </c>
      <c r="C62" s="80" t="s">
        <v>456</v>
      </c>
      <c r="D62" s="76" t="s">
        <v>457</v>
      </c>
      <c r="E62" s="76" t="s">
        <v>458</v>
      </c>
      <c r="F62" s="76" t="s">
        <v>459</v>
      </c>
      <c r="G62" s="76"/>
      <c r="H62" s="76" t="s">
        <v>460</v>
      </c>
      <c r="I62" s="76" t="s">
        <v>199</v>
      </c>
      <c r="J62" s="67" t="s">
        <v>199</v>
      </c>
      <c r="K62" s="67" t="s">
        <v>199</v>
      </c>
      <c r="L62" s="67" t="s">
        <v>199</v>
      </c>
      <c r="M62" s="67" t="s">
        <v>461</v>
      </c>
      <c r="N62" s="67" t="s">
        <v>462</v>
      </c>
      <c r="O62" s="69" t="s">
        <v>463</v>
      </c>
      <c r="P62" s="76" t="s">
        <v>398</v>
      </c>
      <c r="Q62" s="67" t="s">
        <v>464</v>
      </c>
      <c r="R62" s="67" t="s">
        <v>84</v>
      </c>
      <c r="S62" s="70">
        <v>45324</v>
      </c>
      <c r="T62" s="70">
        <v>45626</v>
      </c>
      <c r="U62" s="70" t="s">
        <v>282</v>
      </c>
      <c r="V62" s="50">
        <v>65000000</v>
      </c>
      <c r="W62" s="69">
        <v>549</v>
      </c>
      <c r="X62" s="71"/>
      <c r="Y62" s="67" t="s">
        <v>465</v>
      </c>
      <c r="Z62" s="67" t="s">
        <v>425</v>
      </c>
      <c r="AA62" s="67" t="s">
        <v>199</v>
      </c>
      <c r="AB62" s="67" t="s">
        <v>199</v>
      </c>
      <c r="AC62" s="69" t="s">
        <v>199</v>
      </c>
      <c r="AD62" s="67" t="s">
        <v>209</v>
      </c>
      <c r="AE62" s="67" t="s">
        <v>249</v>
      </c>
      <c r="AF62" s="67" t="s">
        <v>199</v>
      </c>
      <c r="AG62" s="67" t="s">
        <v>199</v>
      </c>
      <c r="AH62" s="67" t="s">
        <v>199</v>
      </c>
      <c r="AI62" s="67" t="s">
        <v>199</v>
      </c>
      <c r="AJ62" s="67" t="s">
        <v>199</v>
      </c>
      <c r="AK62" s="67" t="s">
        <v>199</v>
      </c>
      <c r="AL62" s="67" t="s">
        <v>420</v>
      </c>
    </row>
    <row r="63" spans="2:38" s="237" customFormat="1" ht="128.25" hidden="1" x14ac:dyDescent="0.2">
      <c r="B63" s="67" t="s">
        <v>455</v>
      </c>
      <c r="C63" s="68" t="s">
        <v>456</v>
      </c>
      <c r="D63" s="67" t="s">
        <v>457</v>
      </c>
      <c r="E63" s="76" t="s">
        <v>458</v>
      </c>
      <c r="F63" s="76" t="s">
        <v>459</v>
      </c>
      <c r="G63" s="76"/>
      <c r="H63" s="76" t="s">
        <v>460</v>
      </c>
      <c r="I63" s="67" t="s">
        <v>199</v>
      </c>
      <c r="J63" s="67" t="s">
        <v>199</v>
      </c>
      <c r="K63" s="67" t="s">
        <v>199</v>
      </c>
      <c r="L63" s="67" t="s">
        <v>199</v>
      </c>
      <c r="M63" s="67" t="s">
        <v>466</v>
      </c>
      <c r="N63" s="67" t="s">
        <v>467</v>
      </c>
      <c r="O63" s="69" t="s">
        <v>468</v>
      </c>
      <c r="P63" s="67" t="s">
        <v>349</v>
      </c>
      <c r="Q63" s="67" t="s">
        <v>447</v>
      </c>
      <c r="R63" s="67" t="s">
        <v>84</v>
      </c>
      <c r="S63" s="70">
        <v>45324</v>
      </c>
      <c r="T63" s="70">
        <v>45626</v>
      </c>
      <c r="U63" s="70" t="s">
        <v>84</v>
      </c>
      <c r="V63" s="50" t="s">
        <v>206</v>
      </c>
      <c r="W63" s="69" t="s">
        <v>206</v>
      </c>
      <c r="X63" s="71">
        <v>1</v>
      </c>
      <c r="Y63" s="67" t="s">
        <v>425</v>
      </c>
      <c r="Z63" s="67" t="s">
        <v>465</v>
      </c>
      <c r="AA63" s="67" t="s">
        <v>469</v>
      </c>
      <c r="AB63" s="67" t="s">
        <v>199</v>
      </c>
      <c r="AC63" s="69" t="s">
        <v>199</v>
      </c>
      <c r="AD63" s="67" t="s">
        <v>209</v>
      </c>
      <c r="AE63" s="67" t="s">
        <v>199</v>
      </c>
      <c r="AF63" s="67" t="s">
        <v>199</v>
      </c>
      <c r="AG63" s="67" t="s">
        <v>199</v>
      </c>
      <c r="AH63" s="67" t="s">
        <v>199</v>
      </c>
      <c r="AI63" s="67" t="s">
        <v>199</v>
      </c>
      <c r="AJ63" s="67" t="s">
        <v>199</v>
      </c>
      <c r="AK63" s="67" t="s">
        <v>199</v>
      </c>
      <c r="AL63" s="67" t="s">
        <v>420</v>
      </c>
    </row>
    <row r="64" spans="2:38" s="237" customFormat="1" ht="128.25" hidden="1" x14ac:dyDescent="0.2">
      <c r="B64" s="67" t="s">
        <v>455</v>
      </c>
      <c r="C64" s="68" t="s">
        <v>456</v>
      </c>
      <c r="D64" s="67" t="s">
        <v>457</v>
      </c>
      <c r="E64" s="76" t="s">
        <v>458</v>
      </c>
      <c r="F64" s="67" t="s">
        <v>459</v>
      </c>
      <c r="G64" s="67"/>
      <c r="H64" s="67" t="s">
        <v>460</v>
      </c>
      <c r="I64" s="67" t="s">
        <v>199</v>
      </c>
      <c r="J64" s="67" t="s">
        <v>199</v>
      </c>
      <c r="K64" s="67" t="s">
        <v>199</v>
      </c>
      <c r="L64" s="67" t="s">
        <v>199</v>
      </c>
      <c r="M64" s="67" t="s">
        <v>470</v>
      </c>
      <c r="N64" s="67" t="s">
        <v>471</v>
      </c>
      <c r="O64" s="69" t="s">
        <v>472</v>
      </c>
      <c r="P64" s="67" t="s">
        <v>473</v>
      </c>
      <c r="Q64" s="67" t="s">
        <v>1757</v>
      </c>
      <c r="R64" s="67" t="s">
        <v>133</v>
      </c>
      <c r="S64" s="70">
        <v>45292</v>
      </c>
      <c r="T64" s="70">
        <v>45641</v>
      </c>
      <c r="U64" s="70" t="s">
        <v>133</v>
      </c>
      <c r="V64" s="51"/>
      <c r="W64" s="67"/>
      <c r="X64" s="82">
        <v>0.25</v>
      </c>
      <c r="Y64" s="67" t="s">
        <v>465</v>
      </c>
      <c r="Z64" s="67" t="s">
        <v>425</v>
      </c>
      <c r="AA64" s="69" t="s">
        <v>199</v>
      </c>
      <c r="AB64" s="67" t="s">
        <v>199</v>
      </c>
      <c r="AC64" s="67" t="s">
        <v>199</v>
      </c>
      <c r="AD64" s="67" t="s">
        <v>209</v>
      </c>
      <c r="AE64" s="67" t="s">
        <v>199</v>
      </c>
      <c r="AF64" s="67" t="s">
        <v>199</v>
      </c>
      <c r="AG64" s="67" t="s">
        <v>199</v>
      </c>
      <c r="AH64" s="67" t="s">
        <v>199</v>
      </c>
      <c r="AI64" s="67" t="s">
        <v>199</v>
      </c>
      <c r="AJ64" s="67" t="s">
        <v>199</v>
      </c>
      <c r="AK64" s="67" t="s">
        <v>199</v>
      </c>
      <c r="AL64" s="67" t="s">
        <v>476</v>
      </c>
    </row>
    <row r="65" spans="2:38" s="237" customFormat="1" ht="128.25" hidden="1" x14ac:dyDescent="0.2">
      <c r="B65" s="67" t="s">
        <v>455</v>
      </c>
      <c r="C65" s="68" t="s">
        <v>456</v>
      </c>
      <c r="D65" s="67" t="s">
        <v>457</v>
      </c>
      <c r="E65" s="76" t="s">
        <v>458</v>
      </c>
      <c r="F65" s="67" t="s">
        <v>459</v>
      </c>
      <c r="G65" s="67"/>
      <c r="H65" s="67" t="s">
        <v>460</v>
      </c>
      <c r="I65" s="67" t="s">
        <v>199</v>
      </c>
      <c r="J65" s="67" t="s">
        <v>199</v>
      </c>
      <c r="K65" s="67" t="s">
        <v>199</v>
      </c>
      <c r="L65" s="67" t="s">
        <v>199</v>
      </c>
      <c r="M65" s="67" t="s">
        <v>477</v>
      </c>
      <c r="N65" s="67" t="s">
        <v>478</v>
      </c>
      <c r="O65" s="69" t="s">
        <v>479</v>
      </c>
      <c r="P65" s="67" t="s">
        <v>473</v>
      </c>
      <c r="Q65" s="67" t="s">
        <v>1757</v>
      </c>
      <c r="R65" s="67" t="s">
        <v>133</v>
      </c>
      <c r="S65" s="70">
        <v>45292</v>
      </c>
      <c r="T65" s="70">
        <v>45641</v>
      </c>
      <c r="U65" s="70" t="s">
        <v>133</v>
      </c>
      <c r="V65" s="51"/>
      <c r="W65" s="67"/>
      <c r="X65" s="82">
        <v>0.25</v>
      </c>
      <c r="Y65" s="67" t="s">
        <v>465</v>
      </c>
      <c r="Z65" s="67" t="s">
        <v>480</v>
      </c>
      <c r="AA65" s="67" t="s">
        <v>425</v>
      </c>
      <c r="AB65" s="67" t="s">
        <v>199</v>
      </c>
      <c r="AC65" s="67" t="s">
        <v>199</v>
      </c>
      <c r="AD65" s="67" t="s">
        <v>209</v>
      </c>
      <c r="AE65" s="67" t="s">
        <v>199</v>
      </c>
      <c r="AF65" s="67" t="s">
        <v>199</v>
      </c>
      <c r="AG65" s="67" t="s">
        <v>199</v>
      </c>
      <c r="AH65" s="67" t="s">
        <v>199</v>
      </c>
      <c r="AI65" s="67" t="s">
        <v>199</v>
      </c>
      <c r="AJ65" s="67" t="s">
        <v>199</v>
      </c>
      <c r="AK65" s="67" t="s">
        <v>199</v>
      </c>
      <c r="AL65" s="67" t="s">
        <v>476</v>
      </c>
    </row>
    <row r="66" spans="2:38" s="237" customFormat="1" ht="128.25" hidden="1" x14ac:dyDescent="0.2">
      <c r="B66" s="67" t="s">
        <v>455</v>
      </c>
      <c r="C66" s="68" t="s">
        <v>456</v>
      </c>
      <c r="D66" s="67" t="s">
        <v>457</v>
      </c>
      <c r="E66" s="76" t="s">
        <v>458</v>
      </c>
      <c r="F66" s="67" t="s">
        <v>459</v>
      </c>
      <c r="G66" s="67"/>
      <c r="H66" s="67" t="s">
        <v>460</v>
      </c>
      <c r="I66" s="67" t="s">
        <v>199</v>
      </c>
      <c r="J66" s="67" t="s">
        <v>199</v>
      </c>
      <c r="K66" s="67" t="s">
        <v>199</v>
      </c>
      <c r="L66" s="67" t="s">
        <v>199</v>
      </c>
      <c r="M66" s="67" t="s">
        <v>481</v>
      </c>
      <c r="N66" s="67" t="s">
        <v>482</v>
      </c>
      <c r="O66" s="69" t="s">
        <v>483</v>
      </c>
      <c r="P66" s="67" t="s">
        <v>473</v>
      </c>
      <c r="Q66" s="67" t="s">
        <v>1757</v>
      </c>
      <c r="R66" s="67" t="s">
        <v>133</v>
      </c>
      <c r="S66" s="70">
        <v>45292</v>
      </c>
      <c r="T66" s="70">
        <v>45641</v>
      </c>
      <c r="U66" s="70" t="s">
        <v>133</v>
      </c>
      <c r="V66" s="51"/>
      <c r="W66" s="67"/>
      <c r="X66" s="82">
        <v>0.25</v>
      </c>
      <c r="Y66" s="67" t="s">
        <v>465</v>
      </c>
      <c r="Z66" s="67" t="s">
        <v>480</v>
      </c>
      <c r="AA66" s="67" t="s">
        <v>425</v>
      </c>
      <c r="AB66" s="67" t="s">
        <v>199</v>
      </c>
      <c r="AC66" s="67" t="s">
        <v>199</v>
      </c>
      <c r="AD66" s="67" t="s">
        <v>209</v>
      </c>
      <c r="AE66" s="67" t="s">
        <v>199</v>
      </c>
      <c r="AF66" s="67" t="s">
        <v>199</v>
      </c>
      <c r="AG66" s="67" t="s">
        <v>199</v>
      </c>
      <c r="AH66" s="67" t="s">
        <v>199</v>
      </c>
      <c r="AI66" s="67" t="s">
        <v>199</v>
      </c>
      <c r="AJ66" s="67" t="s">
        <v>199</v>
      </c>
      <c r="AK66" s="67" t="s">
        <v>199</v>
      </c>
      <c r="AL66" s="67" t="s">
        <v>476</v>
      </c>
    </row>
    <row r="67" spans="2:38" s="237" customFormat="1" ht="128.25" hidden="1" x14ac:dyDescent="0.2">
      <c r="B67" s="67" t="s">
        <v>455</v>
      </c>
      <c r="C67" s="68" t="s">
        <v>456</v>
      </c>
      <c r="D67" s="67" t="s">
        <v>457</v>
      </c>
      <c r="E67" s="76" t="s">
        <v>458</v>
      </c>
      <c r="F67" s="67" t="s">
        <v>459</v>
      </c>
      <c r="G67" s="67"/>
      <c r="H67" s="67" t="s">
        <v>460</v>
      </c>
      <c r="I67" s="67" t="s">
        <v>199</v>
      </c>
      <c r="J67" s="67" t="s">
        <v>199</v>
      </c>
      <c r="K67" s="67" t="s">
        <v>199</v>
      </c>
      <c r="L67" s="67" t="s">
        <v>199</v>
      </c>
      <c r="M67" s="67" t="s">
        <v>484</v>
      </c>
      <c r="N67" s="67" t="s">
        <v>485</v>
      </c>
      <c r="O67" s="69" t="s">
        <v>486</v>
      </c>
      <c r="P67" s="67" t="s">
        <v>473</v>
      </c>
      <c r="Q67" s="67" t="s">
        <v>1758</v>
      </c>
      <c r="R67" s="67" t="s">
        <v>133</v>
      </c>
      <c r="S67" s="70">
        <v>45611</v>
      </c>
      <c r="T67" s="70">
        <v>45641</v>
      </c>
      <c r="U67" s="70" t="s">
        <v>133</v>
      </c>
      <c r="V67" s="51"/>
      <c r="W67" s="67"/>
      <c r="X67" s="82">
        <v>0.25</v>
      </c>
      <c r="Y67" s="67" t="s">
        <v>465</v>
      </c>
      <c r="Z67" s="67" t="s">
        <v>208</v>
      </c>
      <c r="AA67" s="67" t="s">
        <v>425</v>
      </c>
      <c r="AB67" s="67" t="s">
        <v>199</v>
      </c>
      <c r="AC67" s="67" t="s">
        <v>199</v>
      </c>
      <c r="AD67" s="67" t="s">
        <v>209</v>
      </c>
      <c r="AE67" s="67" t="s">
        <v>199</v>
      </c>
      <c r="AF67" s="67" t="s">
        <v>199</v>
      </c>
      <c r="AG67" s="67" t="s">
        <v>199</v>
      </c>
      <c r="AH67" s="67" t="s">
        <v>199</v>
      </c>
      <c r="AI67" s="67" t="s">
        <v>199</v>
      </c>
      <c r="AJ67" s="67" t="s">
        <v>199</v>
      </c>
      <c r="AK67" s="67" t="s">
        <v>199</v>
      </c>
      <c r="AL67" s="67" t="s">
        <v>476</v>
      </c>
    </row>
    <row r="68" spans="2:38" s="237" customFormat="1" ht="128.25" hidden="1" x14ac:dyDescent="0.2">
      <c r="B68" s="67" t="s">
        <v>455</v>
      </c>
      <c r="C68" s="68" t="s">
        <v>456</v>
      </c>
      <c r="D68" s="67" t="s">
        <v>457</v>
      </c>
      <c r="E68" s="76" t="s">
        <v>458</v>
      </c>
      <c r="F68" s="67" t="s">
        <v>459</v>
      </c>
      <c r="G68" s="67"/>
      <c r="H68" s="67" t="s">
        <v>460</v>
      </c>
      <c r="I68" s="67" t="s">
        <v>199</v>
      </c>
      <c r="J68" s="67" t="s">
        <v>199</v>
      </c>
      <c r="K68" s="67" t="s">
        <v>199</v>
      </c>
      <c r="L68" s="67" t="s">
        <v>199</v>
      </c>
      <c r="M68" s="67" t="s">
        <v>488</v>
      </c>
      <c r="N68" s="67" t="s">
        <v>489</v>
      </c>
      <c r="O68" s="69" t="s">
        <v>490</v>
      </c>
      <c r="P68" s="67" t="s">
        <v>491</v>
      </c>
      <c r="Q68" s="67"/>
      <c r="R68" s="67" t="s">
        <v>99</v>
      </c>
      <c r="S68" s="70">
        <v>45352</v>
      </c>
      <c r="T68" s="70">
        <v>45427</v>
      </c>
      <c r="U68" s="70" t="s">
        <v>282</v>
      </c>
      <c r="V68" s="51"/>
      <c r="W68" s="67"/>
      <c r="X68" s="67"/>
      <c r="Y68" s="67" t="s">
        <v>207</v>
      </c>
      <c r="Z68" s="67" t="s">
        <v>208</v>
      </c>
      <c r="AA68" s="67" t="s">
        <v>425</v>
      </c>
      <c r="AB68" s="67" t="s">
        <v>199</v>
      </c>
      <c r="AC68" s="69" t="s">
        <v>199</v>
      </c>
      <c r="AD68" s="67" t="s">
        <v>492</v>
      </c>
      <c r="AE68" s="67" t="s">
        <v>199</v>
      </c>
      <c r="AF68" s="67" t="s">
        <v>199</v>
      </c>
      <c r="AG68" s="67" t="s">
        <v>199</v>
      </c>
      <c r="AH68" s="67" t="s">
        <v>199</v>
      </c>
      <c r="AI68" s="67" t="s">
        <v>199</v>
      </c>
      <c r="AJ68" s="67" t="s">
        <v>199</v>
      </c>
      <c r="AK68" s="67" t="s">
        <v>199</v>
      </c>
      <c r="AL68" s="67" t="s">
        <v>476</v>
      </c>
    </row>
    <row r="69" spans="2:38" s="237" customFormat="1" ht="128.25" hidden="1" x14ac:dyDescent="0.2">
      <c r="B69" s="67" t="s">
        <v>455</v>
      </c>
      <c r="C69" s="68" t="s">
        <v>456</v>
      </c>
      <c r="D69" s="67" t="s">
        <v>457</v>
      </c>
      <c r="E69" s="76" t="s">
        <v>458</v>
      </c>
      <c r="F69" s="67" t="s">
        <v>459</v>
      </c>
      <c r="G69" s="67"/>
      <c r="H69" s="67" t="s">
        <v>460</v>
      </c>
      <c r="I69" s="67" t="s">
        <v>199</v>
      </c>
      <c r="J69" s="67" t="s">
        <v>199</v>
      </c>
      <c r="K69" s="67" t="s">
        <v>199</v>
      </c>
      <c r="L69" s="67" t="s">
        <v>199</v>
      </c>
      <c r="M69" s="67" t="s">
        <v>493</v>
      </c>
      <c r="N69" s="67" t="s">
        <v>494</v>
      </c>
      <c r="O69" s="69" t="s">
        <v>495</v>
      </c>
      <c r="P69" s="83" t="s">
        <v>496</v>
      </c>
      <c r="Q69" s="67" t="s">
        <v>497</v>
      </c>
      <c r="R69" s="67" t="s">
        <v>99</v>
      </c>
      <c r="S69" s="70">
        <v>45428</v>
      </c>
      <c r="T69" s="70">
        <v>45107</v>
      </c>
      <c r="U69" s="70" t="s">
        <v>282</v>
      </c>
      <c r="V69" s="51"/>
      <c r="W69" s="67"/>
      <c r="X69" s="67"/>
      <c r="Y69" s="67" t="s">
        <v>207</v>
      </c>
      <c r="Z69" s="67" t="s">
        <v>208</v>
      </c>
      <c r="AA69" s="67" t="s">
        <v>425</v>
      </c>
      <c r="AB69" s="67" t="s">
        <v>199</v>
      </c>
      <c r="AC69" s="69" t="s">
        <v>199</v>
      </c>
      <c r="AD69" s="67" t="s">
        <v>492</v>
      </c>
      <c r="AE69" s="67" t="s">
        <v>199</v>
      </c>
      <c r="AF69" s="67" t="s">
        <v>199</v>
      </c>
      <c r="AG69" s="67" t="s">
        <v>199</v>
      </c>
      <c r="AH69" s="67" t="s">
        <v>199</v>
      </c>
      <c r="AI69" s="67" t="s">
        <v>199</v>
      </c>
      <c r="AJ69" s="67" t="s">
        <v>199</v>
      </c>
      <c r="AK69" s="67" t="s">
        <v>199</v>
      </c>
      <c r="AL69" s="67" t="s">
        <v>476</v>
      </c>
    </row>
    <row r="70" spans="2:38" s="237" customFormat="1" ht="128.25" hidden="1" x14ac:dyDescent="0.2">
      <c r="B70" s="67" t="s">
        <v>455</v>
      </c>
      <c r="C70" s="68" t="s">
        <v>456</v>
      </c>
      <c r="D70" s="67" t="s">
        <v>457</v>
      </c>
      <c r="E70" s="76" t="s">
        <v>458</v>
      </c>
      <c r="F70" s="67" t="s">
        <v>498</v>
      </c>
      <c r="G70" s="67"/>
      <c r="H70" s="67" t="s">
        <v>460</v>
      </c>
      <c r="I70" s="67" t="s">
        <v>199</v>
      </c>
      <c r="J70" s="67" t="s">
        <v>199</v>
      </c>
      <c r="K70" s="67" t="s">
        <v>199</v>
      </c>
      <c r="L70" s="67" t="s">
        <v>199</v>
      </c>
      <c r="M70" s="67" t="s">
        <v>499</v>
      </c>
      <c r="N70" s="67" t="s">
        <v>500</v>
      </c>
      <c r="O70" s="67" t="s">
        <v>501</v>
      </c>
      <c r="P70" s="67" t="s">
        <v>491</v>
      </c>
      <c r="Q70" s="67"/>
      <c r="R70" s="67" t="s">
        <v>99</v>
      </c>
      <c r="S70" s="75">
        <v>45293</v>
      </c>
      <c r="T70" s="75">
        <v>45322</v>
      </c>
      <c r="U70" s="70" t="s">
        <v>133</v>
      </c>
      <c r="V70" s="51"/>
      <c r="W70" s="67"/>
      <c r="X70" s="82">
        <v>0.5</v>
      </c>
      <c r="Y70" s="67" t="s">
        <v>402</v>
      </c>
      <c r="Z70" s="67" t="s">
        <v>199</v>
      </c>
      <c r="AA70" s="67" t="s">
        <v>199</v>
      </c>
      <c r="AB70" s="67" t="s">
        <v>199</v>
      </c>
      <c r="AC70" s="67" t="s">
        <v>199</v>
      </c>
      <c r="AD70" s="67" t="s">
        <v>366</v>
      </c>
      <c r="AE70" s="67" t="s">
        <v>249</v>
      </c>
      <c r="AF70" s="67" t="s">
        <v>199</v>
      </c>
      <c r="AG70" s="67" t="s">
        <v>199</v>
      </c>
      <c r="AH70" s="67" t="s">
        <v>199</v>
      </c>
      <c r="AI70" s="67" t="s">
        <v>199</v>
      </c>
      <c r="AJ70" s="67" t="s">
        <v>404</v>
      </c>
      <c r="AK70" s="67" t="s">
        <v>405</v>
      </c>
      <c r="AL70" s="67" t="s">
        <v>502</v>
      </c>
    </row>
    <row r="71" spans="2:38" s="237" customFormat="1" ht="128.25" hidden="1" x14ac:dyDescent="0.2">
      <c r="B71" s="67" t="s">
        <v>455</v>
      </c>
      <c r="C71" s="68" t="s">
        <v>456</v>
      </c>
      <c r="D71" s="67" t="s">
        <v>457</v>
      </c>
      <c r="E71" s="76" t="s">
        <v>458</v>
      </c>
      <c r="F71" s="67" t="s">
        <v>498</v>
      </c>
      <c r="G71" s="67"/>
      <c r="H71" s="67" t="s">
        <v>460</v>
      </c>
      <c r="I71" s="67" t="s">
        <v>199</v>
      </c>
      <c r="J71" s="67" t="s">
        <v>199</v>
      </c>
      <c r="K71" s="67" t="s">
        <v>199</v>
      </c>
      <c r="L71" s="67" t="s">
        <v>199</v>
      </c>
      <c r="M71" s="67" t="s">
        <v>503</v>
      </c>
      <c r="N71" s="67" t="s">
        <v>504</v>
      </c>
      <c r="O71" s="67" t="s">
        <v>505</v>
      </c>
      <c r="P71" s="67" t="s">
        <v>506</v>
      </c>
      <c r="Q71" s="67"/>
      <c r="R71" s="67" t="s">
        <v>99</v>
      </c>
      <c r="S71" s="77">
        <v>45422</v>
      </c>
      <c r="T71" s="77">
        <v>45656</v>
      </c>
      <c r="U71" s="70" t="s">
        <v>133</v>
      </c>
      <c r="V71" s="51"/>
      <c r="W71" s="67"/>
      <c r="X71" s="82">
        <v>0.5</v>
      </c>
      <c r="Y71" s="67" t="s">
        <v>402</v>
      </c>
      <c r="Z71" s="67" t="s">
        <v>199</v>
      </c>
      <c r="AA71" s="67" t="s">
        <v>199</v>
      </c>
      <c r="AB71" s="67" t="s">
        <v>199</v>
      </c>
      <c r="AC71" s="67" t="s">
        <v>199</v>
      </c>
      <c r="AD71" s="67" t="s">
        <v>366</v>
      </c>
      <c r="AE71" s="67" t="s">
        <v>249</v>
      </c>
      <c r="AF71" s="67" t="s">
        <v>199</v>
      </c>
      <c r="AG71" s="67" t="s">
        <v>199</v>
      </c>
      <c r="AH71" s="67" t="s">
        <v>199</v>
      </c>
      <c r="AI71" s="67" t="s">
        <v>199</v>
      </c>
      <c r="AJ71" s="67" t="s">
        <v>404</v>
      </c>
      <c r="AK71" s="67" t="s">
        <v>507</v>
      </c>
      <c r="AL71" s="67" t="s">
        <v>502</v>
      </c>
    </row>
    <row r="72" spans="2:38" s="237" customFormat="1" ht="128.25" hidden="1" x14ac:dyDescent="0.2">
      <c r="B72" s="67" t="s">
        <v>455</v>
      </c>
      <c r="C72" s="68" t="s">
        <v>456</v>
      </c>
      <c r="D72" s="67" t="s">
        <v>457</v>
      </c>
      <c r="E72" s="76" t="s">
        <v>458</v>
      </c>
      <c r="F72" s="67" t="s">
        <v>498</v>
      </c>
      <c r="G72" s="67"/>
      <c r="H72" s="67" t="s">
        <v>460</v>
      </c>
      <c r="I72" s="67" t="s">
        <v>199</v>
      </c>
      <c r="J72" s="67" t="s">
        <v>199</v>
      </c>
      <c r="K72" s="67" t="s">
        <v>199</v>
      </c>
      <c r="L72" s="67" t="s">
        <v>199</v>
      </c>
      <c r="M72" s="67" t="s">
        <v>508</v>
      </c>
      <c r="N72" s="67" t="s">
        <v>509</v>
      </c>
      <c r="O72" s="69" t="s">
        <v>510</v>
      </c>
      <c r="P72" s="67" t="s">
        <v>473</v>
      </c>
      <c r="Q72" s="67" t="s">
        <v>1758</v>
      </c>
      <c r="R72" s="67" t="s">
        <v>133</v>
      </c>
      <c r="S72" s="70">
        <v>45292</v>
      </c>
      <c r="T72" s="70">
        <v>45322</v>
      </c>
      <c r="U72" s="70" t="s">
        <v>133</v>
      </c>
      <c r="V72" s="51"/>
      <c r="W72" s="67"/>
      <c r="X72" s="82">
        <v>0.6</v>
      </c>
      <c r="Y72" s="67" t="s">
        <v>465</v>
      </c>
      <c r="Z72" s="67" t="s">
        <v>208</v>
      </c>
      <c r="AA72" s="67" t="s">
        <v>425</v>
      </c>
      <c r="AB72" s="67" t="s">
        <v>199</v>
      </c>
      <c r="AC72" s="67" t="s">
        <v>199</v>
      </c>
      <c r="AD72" s="67" t="s">
        <v>209</v>
      </c>
      <c r="AE72" s="67" t="s">
        <v>199</v>
      </c>
      <c r="AF72" s="67" t="s">
        <v>199</v>
      </c>
      <c r="AG72" s="67" t="s">
        <v>199</v>
      </c>
      <c r="AH72" s="67" t="s">
        <v>199</v>
      </c>
      <c r="AI72" s="67" t="s">
        <v>199</v>
      </c>
      <c r="AJ72" s="67" t="s">
        <v>199</v>
      </c>
      <c r="AK72" s="67" t="s">
        <v>199</v>
      </c>
      <c r="AL72" s="67" t="s">
        <v>476</v>
      </c>
    </row>
    <row r="73" spans="2:38" s="237" customFormat="1" ht="128.25" hidden="1" x14ac:dyDescent="0.2">
      <c r="B73" s="67" t="s">
        <v>455</v>
      </c>
      <c r="C73" s="68" t="s">
        <v>456</v>
      </c>
      <c r="D73" s="67" t="s">
        <v>457</v>
      </c>
      <c r="E73" s="76" t="s">
        <v>458</v>
      </c>
      <c r="F73" s="67" t="s">
        <v>498</v>
      </c>
      <c r="G73" s="67"/>
      <c r="H73" s="67" t="s">
        <v>460</v>
      </c>
      <c r="I73" s="67" t="s">
        <v>199</v>
      </c>
      <c r="J73" s="67" t="s">
        <v>199</v>
      </c>
      <c r="K73" s="67" t="s">
        <v>199</v>
      </c>
      <c r="L73" s="67" t="s">
        <v>199</v>
      </c>
      <c r="M73" s="67" t="s">
        <v>511</v>
      </c>
      <c r="N73" s="67" t="s">
        <v>485</v>
      </c>
      <c r="O73" s="69" t="s">
        <v>512</v>
      </c>
      <c r="P73" s="67" t="s">
        <v>473</v>
      </c>
      <c r="Q73" s="67" t="s">
        <v>1759</v>
      </c>
      <c r="R73" s="67" t="s">
        <v>133</v>
      </c>
      <c r="S73" s="70">
        <v>45323</v>
      </c>
      <c r="T73" s="70">
        <v>45350</v>
      </c>
      <c r="U73" s="70" t="s">
        <v>282</v>
      </c>
      <c r="V73" s="51"/>
      <c r="W73" s="67"/>
      <c r="X73" s="82">
        <v>0.4</v>
      </c>
      <c r="Y73" s="67" t="s">
        <v>465</v>
      </c>
      <c r="Z73" s="67" t="s">
        <v>208</v>
      </c>
      <c r="AA73" s="67" t="s">
        <v>425</v>
      </c>
      <c r="AB73" s="67" t="s">
        <v>199</v>
      </c>
      <c r="AC73" s="67" t="s">
        <v>199</v>
      </c>
      <c r="AD73" s="67" t="s">
        <v>209</v>
      </c>
      <c r="AE73" s="67" t="s">
        <v>199</v>
      </c>
      <c r="AF73" s="67" t="s">
        <v>199</v>
      </c>
      <c r="AG73" s="67" t="s">
        <v>199</v>
      </c>
      <c r="AH73" s="67" t="s">
        <v>199</v>
      </c>
      <c r="AI73" s="67" t="s">
        <v>199</v>
      </c>
      <c r="AJ73" s="67" t="s">
        <v>199</v>
      </c>
      <c r="AK73" s="67" t="s">
        <v>199</v>
      </c>
      <c r="AL73" s="67" t="s">
        <v>476</v>
      </c>
    </row>
    <row r="74" spans="2:38" s="237" customFormat="1" ht="128.25" hidden="1" x14ac:dyDescent="0.2">
      <c r="B74" s="67" t="s">
        <v>455</v>
      </c>
      <c r="C74" s="68" t="s">
        <v>456</v>
      </c>
      <c r="D74" s="67" t="s">
        <v>457</v>
      </c>
      <c r="E74" s="76" t="s">
        <v>458</v>
      </c>
      <c r="F74" s="67" t="s">
        <v>514</v>
      </c>
      <c r="G74" s="67"/>
      <c r="H74" s="67" t="s">
        <v>460</v>
      </c>
      <c r="I74" s="67" t="s">
        <v>199</v>
      </c>
      <c r="J74" s="67" t="s">
        <v>199</v>
      </c>
      <c r="K74" s="67" t="s">
        <v>199</v>
      </c>
      <c r="L74" s="67" t="s">
        <v>199</v>
      </c>
      <c r="M74" s="67" t="s">
        <v>515</v>
      </c>
      <c r="N74" s="67" t="s">
        <v>516</v>
      </c>
      <c r="O74" s="69" t="s">
        <v>517</v>
      </c>
      <c r="P74" s="67" t="s">
        <v>473</v>
      </c>
      <c r="Q74" s="67" t="s">
        <v>1759</v>
      </c>
      <c r="R74" s="67" t="s">
        <v>133</v>
      </c>
      <c r="S74" s="70">
        <v>45292</v>
      </c>
      <c r="T74" s="70">
        <v>45473</v>
      </c>
      <c r="U74" s="70" t="s">
        <v>519</v>
      </c>
      <c r="V74" s="51"/>
      <c r="W74" s="67"/>
      <c r="X74" s="82">
        <v>0.5</v>
      </c>
      <c r="Y74" s="67" t="s">
        <v>465</v>
      </c>
      <c r="Z74" s="67" t="s">
        <v>376</v>
      </c>
      <c r="AA74" s="67" t="s">
        <v>199</v>
      </c>
      <c r="AB74" s="67" t="s">
        <v>199</v>
      </c>
      <c r="AC74" s="67" t="s">
        <v>199</v>
      </c>
      <c r="AD74" s="67" t="s">
        <v>520</v>
      </c>
      <c r="AE74" s="67" t="s">
        <v>199</v>
      </c>
      <c r="AF74" s="67" t="s">
        <v>199</v>
      </c>
      <c r="AG74" s="67" t="s">
        <v>199</v>
      </c>
      <c r="AH74" s="67" t="s">
        <v>199</v>
      </c>
      <c r="AI74" s="67" t="s">
        <v>199</v>
      </c>
      <c r="AJ74" s="67" t="s">
        <v>199</v>
      </c>
      <c r="AK74" s="67" t="s">
        <v>199</v>
      </c>
      <c r="AL74" s="67" t="s">
        <v>476</v>
      </c>
    </row>
    <row r="75" spans="2:38" s="237" customFormat="1" ht="128.25" hidden="1" x14ac:dyDescent="0.2">
      <c r="B75" s="67" t="s">
        <v>455</v>
      </c>
      <c r="C75" s="68" t="s">
        <v>456</v>
      </c>
      <c r="D75" s="67" t="s">
        <v>457</v>
      </c>
      <c r="E75" s="76" t="s">
        <v>458</v>
      </c>
      <c r="F75" s="67" t="s">
        <v>514</v>
      </c>
      <c r="G75" s="67"/>
      <c r="H75" s="67" t="s">
        <v>460</v>
      </c>
      <c r="I75" s="67" t="s">
        <v>199</v>
      </c>
      <c r="J75" s="67" t="s">
        <v>199</v>
      </c>
      <c r="K75" s="67" t="s">
        <v>199</v>
      </c>
      <c r="L75" s="67" t="s">
        <v>199</v>
      </c>
      <c r="M75" s="67" t="s">
        <v>521</v>
      </c>
      <c r="N75" s="67" t="s">
        <v>522</v>
      </c>
      <c r="O75" s="69" t="s">
        <v>517</v>
      </c>
      <c r="P75" s="67" t="s">
        <v>473</v>
      </c>
      <c r="Q75" s="67" t="s">
        <v>1760</v>
      </c>
      <c r="R75" s="67" t="s">
        <v>133</v>
      </c>
      <c r="S75" s="70">
        <v>45474</v>
      </c>
      <c r="T75" s="70">
        <v>45641</v>
      </c>
      <c r="U75" s="70" t="s">
        <v>519</v>
      </c>
      <c r="V75" s="51"/>
      <c r="W75" s="67"/>
      <c r="X75" s="82">
        <v>0.5</v>
      </c>
      <c r="Y75" s="67" t="s">
        <v>465</v>
      </c>
      <c r="Z75" s="67" t="s">
        <v>376</v>
      </c>
      <c r="AA75" s="67" t="s">
        <v>199</v>
      </c>
      <c r="AB75" s="67" t="s">
        <v>199</v>
      </c>
      <c r="AC75" s="67" t="s">
        <v>199</v>
      </c>
      <c r="AD75" s="67" t="s">
        <v>520</v>
      </c>
      <c r="AE75" s="67" t="s">
        <v>199</v>
      </c>
      <c r="AF75" s="67" t="s">
        <v>199</v>
      </c>
      <c r="AG75" s="67" t="s">
        <v>199</v>
      </c>
      <c r="AH75" s="67" t="s">
        <v>199</v>
      </c>
      <c r="AI75" s="67" t="s">
        <v>199</v>
      </c>
      <c r="AJ75" s="67" t="s">
        <v>199</v>
      </c>
      <c r="AK75" s="67" t="s">
        <v>199</v>
      </c>
      <c r="AL75" s="67" t="s">
        <v>476</v>
      </c>
    </row>
    <row r="76" spans="2:38" s="237" customFormat="1" ht="199.5" hidden="1" x14ac:dyDescent="0.2">
      <c r="B76" s="67" t="s">
        <v>523</v>
      </c>
      <c r="C76" s="68" t="s">
        <v>524</v>
      </c>
      <c r="D76" s="67" t="s">
        <v>525</v>
      </c>
      <c r="E76" s="67" t="s">
        <v>526</v>
      </c>
      <c r="F76" s="67" t="s">
        <v>527</v>
      </c>
      <c r="G76" s="67"/>
      <c r="H76" s="67" t="s">
        <v>282</v>
      </c>
      <c r="I76" s="67" t="s">
        <v>199</v>
      </c>
      <c r="J76" s="67" t="s">
        <v>199</v>
      </c>
      <c r="K76" s="67" t="s">
        <v>199</v>
      </c>
      <c r="L76" s="67" t="s">
        <v>199</v>
      </c>
      <c r="M76" s="67" t="s">
        <v>528</v>
      </c>
      <c r="N76" s="67" t="s">
        <v>529</v>
      </c>
      <c r="O76" s="69" t="s">
        <v>530</v>
      </c>
      <c r="P76" s="67" t="s">
        <v>531</v>
      </c>
      <c r="Q76" s="67" t="s">
        <v>532</v>
      </c>
      <c r="R76" s="67" t="s">
        <v>0</v>
      </c>
      <c r="S76" s="70">
        <v>45292</v>
      </c>
      <c r="T76" s="70">
        <v>45382</v>
      </c>
      <c r="U76" s="70" t="s">
        <v>0</v>
      </c>
      <c r="V76" s="51"/>
      <c r="W76" s="67"/>
      <c r="X76" s="71">
        <v>0.5</v>
      </c>
      <c r="Y76" s="67" t="s">
        <v>402</v>
      </c>
      <c r="Z76" s="67" t="s">
        <v>534</v>
      </c>
      <c r="AA76" s="67" t="s">
        <v>199</v>
      </c>
      <c r="AB76" s="67" t="s">
        <v>199</v>
      </c>
      <c r="AC76" s="67" t="s">
        <v>199</v>
      </c>
      <c r="AD76" s="67" t="s">
        <v>366</v>
      </c>
      <c r="AE76" s="67" t="s">
        <v>199</v>
      </c>
      <c r="AF76" s="67" t="s">
        <v>199</v>
      </c>
      <c r="AG76" s="67" t="s">
        <v>199</v>
      </c>
      <c r="AH76" s="67" t="s">
        <v>199</v>
      </c>
      <c r="AI76" s="67" t="s">
        <v>199</v>
      </c>
      <c r="AJ76" s="67" t="s">
        <v>404</v>
      </c>
      <c r="AK76" s="67" t="s">
        <v>535</v>
      </c>
      <c r="AL76" s="67" t="s">
        <v>536</v>
      </c>
    </row>
    <row r="77" spans="2:38" s="237" customFormat="1" ht="199.5" hidden="1" x14ac:dyDescent="0.2">
      <c r="B77" s="67" t="s">
        <v>523</v>
      </c>
      <c r="C77" s="68" t="s">
        <v>524</v>
      </c>
      <c r="D77" s="67" t="s">
        <v>525</v>
      </c>
      <c r="E77" s="67" t="s">
        <v>526</v>
      </c>
      <c r="F77" s="67" t="s">
        <v>527</v>
      </c>
      <c r="G77" s="67"/>
      <c r="H77" s="67" t="s">
        <v>282</v>
      </c>
      <c r="I77" s="67" t="s">
        <v>199</v>
      </c>
      <c r="J77" s="67" t="s">
        <v>199</v>
      </c>
      <c r="K77" s="67" t="s">
        <v>199</v>
      </c>
      <c r="L77" s="67" t="s">
        <v>199</v>
      </c>
      <c r="M77" s="67" t="s">
        <v>537</v>
      </c>
      <c r="N77" s="67" t="s">
        <v>538</v>
      </c>
      <c r="O77" s="69" t="s">
        <v>539</v>
      </c>
      <c r="P77" s="67" t="s">
        <v>531</v>
      </c>
      <c r="Q77" s="67" t="s">
        <v>532</v>
      </c>
      <c r="R77" s="67" t="s">
        <v>0</v>
      </c>
      <c r="S77" s="70">
        <v>45383</v>
      </c>
      <c r="T77" s="70">
        <v>45473</v>
      </c>
      <c r="U77" s="70" t="s">
        <v>519</v>
      </c>
      <c r="V77" s="51"/>
      <c r="W77" s="67"/>
      <c r="X77" s="71">
        <v>0.5</v>
      </c>
      <c r="Y77" s="67" t="s">
        <v>402</v>
      </c>
      <c r="Z77" s="67" t="s">
        <v>534</v>
      </c>
      <c r="AA77" s="67" t="s">
        <v>199</v>
      </c>
      <c r="AB77" s="67" t="s">
        <v>199</v>
      </c>
      <c r="AC77" s="67" t="s">
        <v>199</v>
      </c>
      <c r="AD77" s="67" t="s">
        <v>366</v>
      </c>
      <c r="AE77" s="67" t="s">
        <v>199</v>
      </c>
      <c r="AF77" s="67" t="s">
        <v>199</v>
      </c>
      <c r="AG77" s="67" t="s">
        <v>199</v>
      </c>
      <c r="AH77" s="67" t="s">
        <v>199</v>
      </c>
      <c r="AI77" s="67" t="s">
        <v>199</v>
      </c>
      <c r="AJ77" s="67" t="s">
        <v>404</v>
      </c>
      <c r="AK77" s="67" t="s">
        <v>535</v>
      </c>
      <c r="AL77" s="67" t="s">
        <v>536</v>
      </c>
    </row>
    <row r="78" spans="2:38" s="237" customFormat="1" ht="199.5" hidden="1" x14ac:dyDescent="0.2">
      <c r="B78" s="67" t="s">
        <v>523</v>
      </c>
      <c r="C78" s="68" t="s">
        <v>524</v>
      </c>
      <c r="D78" s="67" t="s">
        <v>525</v>
      </c>
      <c r="E78" s="67" t="s">
        <v>526</v>
      </c>
      <c r="F78" s="67" t="s">
        <v>527</v>
      </c>
      <c r="G78" s="67"/>
      <c r="H78" s="67" t="s">
        <v>282</v>
      </c>
      <c r="I78" s="67" t="s">
        <v>199</v>
      </c>
      <c r="J78" s="67" t="s">
        <v>199</v>
      </c>
      <c r="K78" s="67" t="s">
        <v>199</v>
      </c>
      <c r="L78" s="67" t="s">
        <v>199</v>
      </c>
      <c r="M78" s="67" t="s">
        <v>540</v>
      </c>
      <c r="N78" s="67" t="s">
        <v>541</v>
      </c>
      <c r="O78" s="69" t="s">
        <v>542</v>
      </c>
      <c r="P78" s="67" t="s">
        <v>543</v>
      </c>
      <c r="Q78" s="67" t="s">
        <v>544</v>
      </c>
      <c r="R78" s="67" t="s">
        <v>545</v>
      </c>
      <c r="S78" s="70">
        <v>45323</v>
      </c>
      <c r="T78" s="70">
        <v>45641</v>
      </c>
      <c r="U78" s="70" t="s">
        <v>519</v>
      </c>
      <c r="V78" s="51"/>
      <c r="W78" s="67"/>
      <c r="X78" s="71">
        <v>1</v>
      </c>
      <c r="Y78" s="67" t="s">
        <v>207</v>
      </c>
      <c r="Z78" s="67" t="s">
        <v>402</v>
      </c>
      <c r="AA78" s="67" t="s">
        <v>199</v>
      </c>
      <c r="AB78" s="67" t="s">
        <v>199</v>
      </c>
      <c r="AC78" s="67" t="s">
        <v>199</v>
      </c>
      <c r="AD78" s="67" t="s">
        <v>366</v>
      </c>
      <c r="AE78" s="67" t="s">
        <v>199</v>
      </c>
      <c r="AF78" s="67" t="s">
        <v>199</v>
      </c>
      <c r="AG78" s="67" t="s">
        <v>199</v>
      </c>
      <c r="AH78" s="67" t="s">
        <v>199</v>
      </c>
      <c r="AI78" s="67" t="s">
        <v>199</v>
      </c>
      <c r="AJ78" s="67" t="s">
        <v>404</v>
      </c>
      <c r="AK78" s="67" t="s">
        <v>405</v>
      </c>
      <c r="AL78" s="67" t="s">
        <v>547</v>
      </c>
    </row>
    <row r="79" spans="2:38" s="237" customFormat="1" ht="199.5" hidden="1" x14ac:dyDescent="0.2">
      <c r="B79" s="67" t="s">
        <v>523</v>
      </c>
      <c r="C79" s="68" t="s">
        <v>524</v>
      </c>
      <c r="D79" s="67" t="s">
        <v>548</v>
      </c>
      <c r="E79" s="67" t="s">
        <v>549</v>
      </c>
      <c r="F79" s="67" t="s">
        <v>550</v>
      </c>
      <c r="G79" s="67" t="s">
        <v>551</v>
      </c>
      <c r="H79" s="67" t="s">
        <v>282</v>
      </c>
      <c r="I79" s="67" t="s">
        <v>199</v>
      </c>
      <c r="J79" s="67" t="s">
        <v>199</v>
      </c>
      <c r="K79" s="67" t="s">
        <v>199</v>
      </c>
      <c r="L79" s="67" t="s">
        <v>199</v>
      </c>
      <c r="M79" s="67" t="s">
        <v>552</v>
      </c>
      <c r="N79" s="67" t="s">
        <v>553</v>
      </c>
      <c r="O79" s="69" t="s">
        <v>554</v>
      </c>
      <c r="P79" s="67" t="s">
        <v>532</v>
      </c>
      <c r="Q79" s="67" t="s">
        <v>531</v>
      </c>
      <c r="R79" s="67" t="s">
        <v>0</v>
      </c>
      <c r="S79" s="70">
        <v>45383</v>
      </c>
      <c r="T79" s="70">
        <v>45397</v>
      </c>
      <c r="U79" s="70" t="s">
        <v>519</v>
      </c>
      <c r="V79" s="51"/>
      <c r="W79" s="67"/>
      <c r="X79" s="71">
        <v>0.15</v>
      </c>
      <c r="Y79" s="67" t="s">
        <v>534</v>
      </c>
      <c r="Z79" s="67" t="s">
        <v>208</v>
      </c>
      <c r="AA79" s="67" t="s">
        <v>199</v>
      </c>
      <c r="AB79" s="67" t="s">
        <v>199</v>
      </c>
      <c r="AC79" s="67" t="s">
        <v>199</v>
      </c>
      <c r="AD79" s="67" t="s">
        <v>366</v>
      </c>
      <c r="AE79" s="67" t="s">
        <v>199</v>
      </c>
      <c r="AF79" s="67"/>
      <c r="AG79" s="67"/>
      <c r="AH79" s="67"/>
      <c r="AI79" s="67" t="s">
        <v>199</v>
      </c>
      <c r="AJ79" s="67" t="s">
        <v>367</v>
      </c>
      <c r="AK79" s="67" t="s">
        <v>368</v>
      </c>
      <c r="AL79" s="67" t="s">
        <v>536</v>
      </c>
    </row>
    <row r="80" spans="2:38" s="237" customFormat="1" ht="199.5" hidden="1" x14ac:dyDescent="0.2">
      <c r="B80" s="67" t="s">
        <v>523</v>
      </c>
      <c r="C80" s="68" t="s">
        <v>524</v>
      </c>
      <c r="D80" s="67" t="s">
        <v>548</v>
      </c>
      <c r="E80" s="67" t="s">
        <v>549</v>
      </c>
      <c r="F80" s="67" t="s">
        <v>550</v>
      </c>
      <c r="G80" s="67" t="s">
        <v>551</v>
      </c>
      <c r="H80" s="67" t="s">
        <v>282</v>
      </c>
      <c r="I80" s="67" t="s">
        <v>199</v>
      </c>
      <c r="J80" s="67" t="s">
        <v>199</v>
      </c>
      <c r="K80" s="67" t="s">
        <v>199</v>
      </c>
      <c r="L80" s="67" t="s">
        <v>199</v>
      </c>
      <c r="M80" s="67" t="s">
        <v>555</v>
      </c>
      <c r="N80" s="67" t="s">
        <v>556</v>
      </c>
      <c r="O80" s="69" t="s">
        <v>557</v>
      </c>
      <c r="P80" s="67" t="s">
        <v>532</v>
      </c>
      <c r="Q80" s="67" t="s">
        <v>531</v>
      </c>
      <c r="R80" s="67" t="s">
        <v>0</v>
      </c>
      <c r="S80" s="70">
        <v>45474</v>
      </c>
      <c r="T80" s="70">
        <v>45488</v>
      </c>
      <c r="U80" s="70" t="s">
        <v>519</v>
      </c>
      <c r="V80" s="51"/>
      <c r="W80" s="67"/>
      <c r="X80" s="71">
        <v>0.15</v>
      </c>
      <c r="Y80" s="67" t="s">
        <v>534</v>
      </c>
      <c r="Z80" s="67" t="s">
        <v>208</v>
      </c>
      <c r="AA80" s="67" t="s">
        <v>199</v>
      </c>
      <c r="AB80" s="67" t="s">
        <v>199</v>
      </c>
      <c r="AC80" s="67" t="s">
        <v>199</v>
      </c>
      <c r="AD80" s="67" t="s">
        <v>366</v>
      </c>
      <c r="AE80" s="67" t="s">
        <v>199</v>
      </c>
      <c r="AF80" s="67" t="s">
        <v>199</v>
      </c>
      <c r="AG80" s="67" t="s">
        <v>199</v>
      </c>
      <c r="AH80" s="67" t="s">
        <v>199</v>
      </c>
      <c r="AI80" s="67" t="s">
        <v>199</v>
      </c>
      <c r="AJ80" s="67" t="s">
        <v>367</v>
      </c>
      <c r="AK80" s="67" t="s">
        <v>368</v>
      </c>
      <c r="AL80" s="67" t="s">
        <v>536</v>
      </c>
    </row>
    <row r="81" spans="2:38" s="237" customFormat="1" ht="199.5" hidden="1" x14ac:dyDescent="0.2">
      <c r="B81" s="67" t="s">
        <v>523</v>
      </c>
      <c r="C81" s="68" t="s">
        <v>524</v>
      </c>
      <c r="D81" s="67" t="s">
        <v>548</v>
      </c>
      <c r="E81" s="67" t="s">
        <v>549</v>
      </c>
      <c r="F81" s="67" t="s">
        <v>550</v>
      </c>
      <c r="G81" s="67" t="s">
        <v>551</v>
      </c>
      <c r="H81" s="67" t="s">
        <v>282</v>
      </c>
      <c r="I81" s="67" t="s">
        <v>199</v>
      </c>
      <c r="J81" s="67" t="s">
        <v>199</v>
      </c>
      <c r="K81" s="67" t="s">
        <v>199</v>
      </c>
      <c r="L81" s="67" t="s">
        <v>199</v>
      </c>
      <c r="M81" s="67" t="s">
        <v>558</v>
      </c>
      <c r="N81" s="67" t="s">
        <v>559</v>
      </c>
      <c r="O81" s="69" t="s">
        <v>560</v>
      </c>
      <c r="P81" s="67" t="s">
        <v>532</v>
      </c>
      <c r="Q81" s="67" t="s">
        <v>531</v>
      </c>
      <c r="R81" s="67" t="s">
        <v>0</v>
      </c>
      <c r="S81" s="70">
        <v>45566</v>
      </c>
      <c r="T81" s="70">
        <v>45580</v>
      </c>
      <c r="U81" s="70" t="s">
        <v>519</v>
      </c>
      <c r="V81" s="51"/>
      <c r="W81" s="67"/>
      <c r="X81" s="71">
        <v>0.2</v>
      </c>
      <c r="Y81" s="67" t="s">
        <v>534</v>
      </c>
      <c r="Z81" s="67" t="s">
        <v>208</v>
      </c>
      <c r="AA81" s="67" t="s">
        <v>199</v>
      </c>
      <c r="AB81" s="67" t="s">
        <v>199</v>
      </c>
      <c r="AC81" s="67" t="s">
        <v>199</v>
      </c>
      <c r="AD81" s="67" t="s">
        <v>366</v>
      </c>
      <c r="AE81" s="67" t="s">
        <v>199</v>
      </c>
      <c r="AF81" s="67" t="s">
        <v>199</v>
      </c>
      <c r="AG81" s="67" t="s">
        <v>199</v>
      </c>
      <c r="AH81" s="67" t="s">
        <v>199</v>
      </c>
      <c r="AI81" s="67" t="s">
        <v>199</v>
      </c>
      <c r="AJ81" s="67" t="s">
        <v>367</v>
      </c>
      <c r="AK81" s="67" t="s">
        <v>368</v>
      </c>
      <c r="AL81" s="67" t="s">
        <v>536</v>
      </c>
    </row>
    <row r="82" spans="2:38" s="237" customFormat="1" ht="199.5" hidden="1" x14ac:dyDescent="0.2">
      <c r="B82" s="67" t="s">
        <v>523</v>
      </c>
      <c r="C82" s="68" t="s">
        <v>524</v>
      </c>
      <c r="D82" s="67" t="s">
        <v>548</v>
      </c>
      <c r="E82" s="67" t="s">
        <v>549</v>
      </c>
      <c r="F82" s="67"/>
      <c r="G82" s="67"/>
      <c r="H82" s="67" t="s">
        <v>561</v>
      </c>
      <c r="I82" s="67" t="s">
        <v>199</v>
      </c>
      <c r="J82" s="67" t="s">
        <v>199</v>
      </c>
      <c r="K82" s="67" t="s">
        <v>199</v>
      </c>
      <c r="L82" s="67" t="s">
        <v>199</v>
      </c>
      <c r="M82" s="67" t="s">
        <v>562</v>
      </c>
      <c r="N82" s="67" t="s">
        <v>563</v>
      </c>
      <c r="O82" s="69" t="s">
        <v>564</v>
      </c>
      <c r="P82" s="67" t="s">
        <v>532</v>
      </c>
      <c r="Q82" s="67" t="s">
        <v>531</v>
      </c>
      <c r="R82" s="67" t="s">
        <v>0</v>
      </c>
      <c r="S82" s="70">
        <v>45383</v>
      </c>
      <c r="T82" s="70">
        <v>45397</v>
      </c>
      <c r="U82" s="70" t="s">
        <v>519</v>
      </c>
      <c r="V82" s="51"/>
      <c r="W82" s="67"/>
      <c r="X82" s="71">
        <v>0.15</v>
      </c>
      <c r="Y82" s="67" t="s">
        <v>534</v>
      </c>
      <c r="Z82" s="67" t="s">
        <v>208</v>
      </c>
      <c r="AA82" s="67" t="s">
        <v>199</v>
      </c>
      <c r="AB82" s="67" t="s">
        <v>199</v>
      </c>
      <c r="AC82" s="67" t="s">
        <v>199</v>
      </c>
      <c r="AD82" s="67" t="s">
        <v>366</v>
      </c>
      <c r="AE82" s="67" t="s">
        <v>199</v>
      </c>
      <c r="AF82" s="67" t="s">
        <v>199</v>
      </c>
      <c r="AG82" s="67" t="s">
        <v>199</v>
      </c>
      <c r="AH82" s="67" t="s">
        <v>199</v>
      </c>
      <c r="AI82" s="67" t="s">
        <v>199</v>
      </c>
      <c r="AJ82" s="67" t="s">
        <v>404</v>
      </c>
      <c r="AK82" s="67" t="s">
        <v>565</v>
      </c>
      <c r="AL82" s="67" t="s">
        <v>536</v>
      </c>
    </row>
    <row r="83" spans="2:38" s="237" customFormat="1" ht="199.5" hidden="1" x14ac:dyDescent="0.2">
      <c r="B83" s="67" t="s">
        <v>523</v>
      </c>
      <c r="C83" s="68" t="s">
        <v>524</v>
      </c>
      <c r="D83" s="67" t="s">
        <v>548</v>
      </c>
      <c r="E83" s="67" t="s">
        <v>549</v>
      </c>
      <c r="F83" s="67"/>
      <c r="G83" s="67"/>
      <c r="H83" s="67" t="s">
        <v>282</v>
      </c>
      <c r="I83" s="67" t="s">
        <v>199</v>
      </c>
      <c r="J83" s="67" t="s">
        <v>199</v>
      </c>
      <c r="K83" s="67" t="s">
        <v>199</v>
      </c>
      <c r="L83" s="67" t="s">
        <v>199</v>
      </c>
      <c r="M83" s="67" t="s">
        <v>566</v>
      </c>
      <c r="N83" s="67" t="s">
        <v>563</v>
      </c>
      <c r="O83" s="69" t="s">
        <v>567</v>
      </c>
      <c r="P83" s="67" t="s">
        <v>532</v>
      </c>
      <c r="Q83" s="67" t="s">
        <v>531</v>
      </c>
      <c r="R83" s="67" t="s">
        <v>0</v>
      </c>
      <c r="S83" s="70">
        <v>45474</v>
      </c>
      <c r="T83" s="70">
        <v>45488</v>
      </c>
      <c r="U83" s="70" t="s">
        <v>519</v>
      </c>
      <c r="V83" s="51"/>
      <c r="W83" s="67"/>
      <c r="X83" s="71">
        <v>0.15</v>
      </c>
      <c r="Y83" s="67" t="s">
        <v>534</v>
      </c>
      <c r="Z83" s="67" t="s">
        <v>208</v>
      </c>
      <c r="AA83" s="67" t="s">
        <v>199</v>
      </c>
      <c r="AB83" s="67" t="s">
        <v>199</v>
      </c>
      <c r="AC83" s="67" t="s">
        <v>199</v>
      </c>
      <c r="AD83" s="67" t="s">
        <v>366</v>
      </c>
      <c r="AE83" s="67" t="s">
        <v>199</v>
      </c>
      <c r="AF83" s="67" t="s">
        <v>199</v>
      </c>
      <c r="AG83" s="67" t="s">
        <v>199</v>
      </c>
      <c r="AH83" s="67" t="s">
        <v>199</v>
      </c>
      <c r="AI83" s="67" t="s">
        <v>199</v>
      </c>
      <c r="AJ83" s="67" t="s">
        <v>367</v>
      </c>
      <c r="AK83" s="67" t="s">
        <v>368</v>
      </c>
      <c r="AL83" s="67" t="s">
        <v>536</v>
      </c>
    </row>
    <row r="84" spans="2:38" s="237" customFormat="1" ht="199.5" hidden="1" x14ac:dyDescent="0.2">
      <c r="B84" s="67" t="s">
        <v>523</v>
      </c>
      <c r="C84" s="68" t="s">
        <v>524</v>
      </c>
      <c r="D84" s="67" t="s">
        <v>548</v>
      </c>
      <c r="E84" s="67" t="s">
        <v>549</v>
      </c>
      <c r="F84" s="67"/>
      <c r="G84" s="67"/>
      <c r="H84" s="67" t="s">
        <v>282</v>
      </c>
      <c r="I84" s="67" t="s">
        <v>199</v>
      </c>
      <c r="J84" s="67" t="s">
        <v>199</v>
      </c>
      <c r="K84" s="67" t="s">
        <v>199</v>
      </c>
      <c r="L84" s="67" t="s">
        <v>199</v>
      </c>
      <c r="M84" s="67" t="s">
        <v>568</v>
      </c>
      <c r="N84" s="67" t="s">
        <v>563</v>
      </c>
      <c r="O84" s="69" t="s">
        <v>567</v>
      </c>
      <c r="P84" s="67" t="s">
        <v>532</v>
      </c>
      <c r="Q84" s="67" t="s">
        <v>531</v>
      </c>
      <c r="R84" s="67" t="s">
        <v>0</v>
      </c>
      <c r="S84" s="70">
        <v>45566</v>
      </c>
      <c r="T84" s="70">
        <v>45580</v>
      </c>
      <c r="U84" s="70" t="s">
        <v>519</v>
      </c>
      <c r="V84" s="51"/>
      <c r="W84" s="67"/>
      <c r="X84" s="71">
        <v>0.2</v>
      </c>
      <c r="Y84" s="67" t="s">
        <v>534</v>
      </c>
      <c r="Z84" s="67" t="s">
        <v>208</v>
      </c>
      <c r="AA84" s="67" t="s">
        <v>199</v>
      </c>
      <c r="AB84" s="67" t="s">
        <v>199</v>
      </c>
      <c r="AC84" s="67" t="s">
        <v>199</v>
      </c>
      <c r="AD84" s="67" t="s">
        <v>366</v>
      </c>
      <c r="AE84" s="67" t="s">
        <v>199</v>
      </c>
      <c r="AF84" s="67" t="s">
        <v>199</v>
      </c>
      <c r="AG84" s="67" t="s">
        <v>199</v>
      </c>
      <c r="AH84" s="67" t="s">
        <v>199</v>
      </c>
      <c r="AI84" s="67" t="s">
        <v>199</v>
      </c>
      <c r="AJ84" s="67" t="s">
        <v>404</v>
      </c>
      <c r="AK84" s="67" t="s">
        <v>565</v>
      </c>
      <c r="AL84" s="67" t="s">
        <v>536</v>
      </c>
    </row>
    <row r="85" spans="2:38" s="237" customFormat="1" ht="199.5" hidden="1" x14ac:dyDescent="0.2">
      <c r="B85" s="67" t="s">
        <v>523</v>
      </c>
      <c r="C85" s="68" t="s">
        <v>524</v>
      </c>
      <c r="D85" s="67" t="s">
        <v>548</v>
      </c>
      <c r="E85" s="67" t="s">
        <v>549</v>
      </c>
      <c r="F85" s="67" t="s">
        <v>550</v>
      </c>
      <c r="G85" s="67"/>
      <c r="H85" s="67" t="s">
        <v>282</v>
      </c>
      <c r="I85" s="67" t="s">
        <v>199</v>
      </c>
      <c r="J85" s="67" t="s">
        <v>199</v>
      </c>
      <c r="K85" s="67" t="s">
        <v>199</v>
      </c>
      <c r="L85" s="67" t="s">
        <v>199</v>
      </c>
      <c r="M85" s="67" t="s">
        <v>601</v>
      </c>
      <c r="N85" s="67" t="s">
        <v>602</v>
      </c>
      <c r="O85" s="67" t="s">
        <v>603</v>
      </c>
      <c r="P85" s="67" t="s">
        <v>506</v>
      </c>
      <c r="Q85" s="67" t="s">
        <v>584</v>
      </c>
      <c r="R85" s="67" t="s">
        <v>99</v>
      </c>
      <c r="S85" s="77">
        <v>45352</v>
      </c>
      <c r="T85" s="77">
        <v>45275</v>
      </c>
      <c r="U85" s="70" t="s">
        <v>282</v>
      </c>
      <c r="V85" s="51"/>
      <c r="W85" s="67"/>
      <c r="X85" s="67"/>
      <c r="Y85" s="67" t="s">
        <v>402</v>
      </c>
      <c r="Z85" s="67" t="s">
        <v>199</v>
      </c>
      <c r="AA85" s="67" t="s">
        <v>199</v>
      </c>
      <c r="AB85" s="67" t="s">
        <v>199</v>
      </c>
      <c r="AC85" s="67" t="s">
        <v>199</v>
      </c>
      <c r="AD85" s="67" t="s">
        <v>366</v>
      </c>
      <c r="AE85" s="67" t="s">
        <v>249</v>
      </c>
      <c r="AF85" s="67" t="s">
        <v>199</v>
      </c>
      <c r="AG85" s="67" t="s">
        <v>199</v>
      </c>
      <c r="AH85" s="67" t="s">
        <v>199</v>
      </c>
      <c r="AI85" s="67" t="s">
        <v>199</v>
      </c>
      <c r="AJ85" s="67" t="s">
        <v>404</v>
      </c>
      <c r="AK85" s="67" t="s">
        <v>405</v>
      </c>
      <c r="AL85" s="67" t="s">
        <v>199</v>
      </c>
    </row>
    <row r="86" spans="2:38" s="237" customFormat="1" ht="199.5" hidden="1" x14ac:dyDescent="0.2">
      <c r="B86" s="67" t="s">
        <v>523</v>
      </c>
      <c r="C86" s="68" t="s">
        <v>524</v>
      </c>
      <c r="D86" s="67" t="s">
        <v>548</v>
      </c>
      <c r="E86" s="67" t="s">
        <v>549</v>
      </c>
      <c r="F86" s="67" t="s">
        <v>550</v>
      </c>
      <c r="G86" s="67"/>
      <c r="H86" s="67" t="s">
        <v>282</v>
      </c>
      <c r="I86" s="67" t="s">
        <v>199</v>
      </c>
      <c r="J86" s="67" t="s">
        <v>199</v>
      </c>
      <c r="K86" s="67" t="s">
        <v>199</v>
      </c>
      <c r="L86" s="67" t="s">
        <v>199</v>
      </c>
      <c r="M86" s="67" t="s">
        <v>569</v>
      </c>
      <c r="N86" s="67" t="s">
        <v>570</v>
      </c>
      <c r="O86" s="69" t="s">
        <v>571</v>
      </c>
      <c r="P86" s="67" t="s">
        <v>543</v>
      </c>
      <c r="Q86" s="67" t="s">
        <v>572</v>
      </c>
      <c r="R86" s="67" t="s">
        <v>545</v>
      </c>
      <c r="S86" s="75">
        <v>45323</v>
      </c>
      <c r="T86" s="70">
        <v>45381</v>
      </c>
      <c r="U86" s="70" t="s">
        <v>282</v>
      </c>
      <c r="V86" s="51"/>
      <c r="W86" s="67"/>
      <c r="X86" s="71">
        <v>0.25</v>
      </c>
      <c r="Y86" s="67" t="s">
        <v>207</v>
      </c>
      <c r="Z86" s="67" t="s">
        <v>199</v>
      </c>
      <c r="AA86" s="67" t="s">
        <v>199</v>
      </c>
      <c r="AB86" s="67" t="s">
        <v>199</v>
      </c>
      <c r="AC86" s="67" t="s">
        <v>199</v>
      </c>
      <c r="AD86" s="67" t="s">
        <v>366</v>
      </c>
      <c r="AE86" s="67" t="s">
        <v>199</v>
      </c>
      <c r="AF86" s="67" t="s">
        <v>199</v>
      </c>
      <c r="AG86" s="67" t="s">
        <v>199</v>
      </c>
      <c r="AH86" s="67" t="s">
        <v>199</v>
      </c>
      <c r="AI86" s="67" t="s">
        <v>199</v>
      </c>
      <c r="AJ86" s="67" t="s">
        <v>367</v>
      </c>
      <c r="AK86" s="67" t="s">
        <v>368</v>
      </c>
      <c r="AL86" s="67" t="s">
        <v>547</v>
      </c>
    </row>
    <row r="87" spans="2:38" s="237" customFormat="1" ht="199.5" hidden="1" x14ac:dyDescent="0.2">
      <c r="B87" s="67" t="s">
        <v>523</v>
      </c>
      <c r="C87" s="68" t="s">
        <v>524</v>
      </c>
      <c r="D87" s="67" t="s">
        <v>548</v>
      </c>
      <c r="E87" s="67" t="s">
        <v>549</v>
      </c>
      <c r="F87" s="67" t="s">
        <v>550</v>
      </c>
      <c r="G87" s="67"/>
      <c r="H87" s="67" t="s">
        <v>282</v>
      </c>
      <c r="I87" s="67" t="s">
        <v>199</v>
      </c>
      <c r="J87" s="67" t="s">
        <v>199</v>
      </c>
      <c r="K87" s="67" t="s">
        <v>199</v>
      </c>
      <c r="L87" s="67" t="s">
        <v>199</v>
      </c>
      <c r="M87" s="67" t="s">
        <v>573</v>
      </c>
      <c r="N87" s="67" t="s">
        <v>574</v>
      </c>
      <c r="O87" s="69" t="s">
        <v>575</v>
      </c>
      <c r="P87" s="67" t="s">
        <v>543</v>
      </c>
      <c r="Q87" s="67" t="s">
        <v>544</v>
      </c>
      <c r="R87" s="67" t="s">
        <v>545</v>
      </c>
      <c r="S87" s="70">
        <v>45383</v>
      </c>
      <c r="T87" s="70">
        <v>45641</v>
      </c>
      <c r="U87" s="70" t="s">
        <v>282</v>
      </c>
      <c r="V87" s="51"/>
      <c r="W87" s="67"/>
      <c r="X87" s="71">
        <v>0.25</v>
      </c>
      <c r="Y87" s="67" t="s">
        <v>403</v>
      </c>
      <c r="Z87" s="67" t="s">
        <v>199</v>
      </c>
      <c r="AA87" s="67" t="s">
        <v>199</v>
      </c>
      <c r="AB87" s="67" t="s">
        <v>199</v>
      </c>
      <c r="AC87" s="67" t="s">
        <v>199</v>
      </c>
      <c r="AD87" s="67" t="s">
        <v>366</v>
      </c>
      <c r="AE87" s="67" t="s">
        <v>199</v>
      </c>
      <c r="AF87" s="67" t="s">
        <v>199</v>
      </c>
      <c r="AG87" s="67" t="s">
        <v>199</v>
      </c>
      <c r="AH87" s="67" t="s">
        <v>199</v>
      </c>
      <c r="AI87" s="67" t="s">
        <v>199</v>
      </c>
      <c r="AJ87" s="67" t="s">
        <v>367</v>
      </c>
      <c r="AK87" s="67" t="s">
        <v>368</v>
      </c>
      <c r="AL87" s="67" t="s">
        <v>547</v>
      </c>
    </row>
    <row r="88" spans="2:38" s="237" customFormat="1" ht="199.5" hidden="1" x14ac:dyDescent="0.2">
      <c r="B88" s="67" t="s">
        <v>523</v>
      </c>
      <c r="C88" s="68" t="s">
        <v>524</v>
      </c>
      <c r="D88" s="67" t="s">
        <v>548</v>
      </c>
      <c r="E88" s="67" t="s">
        <v>549</v>
      </c>
      <c r="F88" s="67" t="s">
        <v>550</v>
      </c>
      <c r="G88" s="67"/>
      <c r="H88" s="67" t="s">
        <v>282</v>
      </c>
      <c r="I88" s="67" t="s">
        <v>199</v>
      </c>
      <c r="J88" s="67" t="s">
        <v>199</v>
      </c>
      <c r="K88" s="67" t="s">
        <v>199</v>
      </c>
      <c r="L88" s="67" t="s">
        <v>199</v>
      </c>
      <c r="M88" s="67" t="s">
        <v>576</v>
      </c>
      <c r="N88" s="67" t="s">
        <v>577</v>
      </c>
      <c r="O88" s="69" t="s">
        <v>578</v>
      </c>
      <c r="P88" s="67" t="s">
        <v>543</v>
      </c>
      <c r="Q88" s="67" t="s">
        <v>544</v>
      </c>
      <c r="R88" s="67" t="s">
        <v>545</v>
      </c>
      <c r="S88" s="70">
        <v>45383</v>
      </c>
      <c r="T88" s="70">
        <v>45641</v>
      </c>
      <c r="U88" s="70" t="s">
        <v>282</v>
      </c>
      <c r="V88" s="51"/>
      <c r="W88" s="67"/>
      <c r="X88" s="71">
        <v>0.5</v>
      </c>
      <c r="Y88" s="67" t="s">
        <v>403</v>
      </c>
      <c r="Z88" s="67" t="s">
        <v>199</v>
      </c>
      <c r="AA88" s="67" t="s">
        <v>199</v>
      </c>
      <c r="AB88" s="67" t="s">
        <v>199</v>
      </c>
      <c r="AC88" s="67" t="s">
        <v>199</v>
      </c>
      <c r="AD88" s="67" t="s">
        <v>366</v>
      </c>
      <c r="AE88" s="67" t="s">
        <v>199</v>
      </c>
      <c r="AF88" s="67" t="s">
        <v>199</v>
      </c>
      <c r="AG88" s="67" t="s">
        <v>199</v>
      </c>
      <c r="AH88" s="67" t="s">
        <v>199</v>
      </c>
      <c r="AI88" s="67" t="s">
        <v>199</v>
      </c>
      <c r="AJ88" s="67" t="s">
        <v>367</v>
      </c>
      <c r="AK88" s="67" t="s">
        <v>368</v>
      </c>
      <c r="AL88" s="67" t="s">
        <v>579</v>
      </c>
    </row>
    <row r="89" spans="2:38" s="237" customFormat="1" ht="199.5" hidden="1" x14ac:dyDescent="0.2">
      <c r="B89" s="67" t="s">
        <v>523</v>
      </c>
      <c r="C89" s="68" t="s">
        <v>524</v>
      </c>
      <c r="D89" s="67" t="s">
        <v>548</v>
      </c>
      <c r="E89" s="67" t="s">
        <v>549</v>
      </c>
      <c r="F89" s="67" t="s">
        <v>580</v>
      </c>
      <c r="G89" s="67"/>
      <c r="H89" s="67" t="s">
        <v>282</v>
      </c>
      <c r="I89" s="67" t="s">
        <v>199</v>
      </c>
      <c r="J89" s="67" t="s">
        <v>199</v>
      </c>
      <c r="K89" s="67" t="s">
        <v>199</v>
      </c>
      <c r="L89" s="67" t="s">
        <v>199</v>
      </c>
      <c r="M89" s="67" t="s">
        <v>581</v>
      </c>
      <c r="N89" s="67" t="s">
        <v>582</v>
      </c>
      <c r="O89" s="67" t="s">
        <v>583</v>
      </c>
      <c r="P89" s="67" t="s">
        <v>506</v>
      </c>
      <c r="Q89" s="67" t="s">
        <v>584</v>
      </c>
      <c r="R89" s="67" t="s">
        <v>99</v>
      </c>
      <c r="S89" s="75">
        <v>45323</v>
      </c>
      <c r="T89" s="75" t="s">
        <v>585</v>
      </c>
      <c r="U89" s="70" t="s">
        <v>282</v>
      </c>
      <c r="V89" s="51"/>
      <c r="W89" s="67"/>
      <c r="X89" s="82">
        <v>0.3</v>
      </c>
      <c r="Y89" s="67" t="s">
        <v>403</v>
      </c>
      <c r="Z89" s="67" t="s">
        <v>199</v>
      </c>
      <c r="AA89" s="67" t="s">
        <v>199</v>
      </c>
      <c r="AB89" s="67" t="s">
        <v>199</v>
      </c>
      <c r="AC89" s="67" t="s">
        <v>199</v>
      </c>
      <c r="AD89" s="67" t="s">
        <v>366</v>
      </c>
      <c r="AE89" s="67" t="s">
        <v>249</v>
      </c>
      <c r="AF89" s="67" t="s">
        <v>199</v>
      </c>
      <c r="AG89" s="67" t="s">
        <v>199</v>
      </c>
      <c r="AH89" s="67" t="s">
        <v>199</v>
      </c>
      <c r="AI89" s="67" t="s">
        <v>199</v>
      </c>
      <c r="AJ89" s="67" t="s">
        <v>586</v>
      </c>
      <c r="AK89" s="67" t="s">
        <v>587</v>
      </c>
      <c r="AL89" s="67" t="s">
        <v>502</v>
      </c>
    </row>
    <row r="90" spans="2:38" s="237" customFormat="1" ht="199.5" hidden="1" x14ac:dyDescent="0.2">
      <c r="B90" s="67" t="s">
        <v>523</v>
      </c>
      <c r="C90" s="68" t="s">
        <v>524</v>
      </c>
      <c r="D90" s="67" t="s">
        <v>548</v>
      </c>
      <c r="E90" s="67" t="s">
        <v>549</v>
      </c>
      <c r="F90" s="67" t="s">
        <v>580</v>
      </c>
      <c r="G90" s="67"/>
      <c r="H90" s="67" t="s">
        <v>282</v>
      </c>
      <c r="I90" s="67" t="s">
        <v>199</v>
      </c>
      <c r="J90" s="67" t="s">
        <v>199</v>
      </c>
      <c r="K90" s="67" t="s">
        <v>199</v>
      </c>
      <c r="L90" s="67" t="s">
        <v>199</v>
      </c>
      <c r="M90" s="67" t="s">
        <v>588</v>
      </c>
      <c r="N90" s="67" t="s">
        <v>589</v>
      </c>
      <c r="O90" s="67" t="s">
        <v>590</v>
      </c>
      <c r="P90" s="67" t="s">
        <v>506</v>
      </c>
      <c r="Q90" s="67" t="s">
        <v>584</v>
      </c>
      <c r="R90" s="67" t="s">
        <v>99</v>
      </c>
      <c r="S90" s="75">
        <v>45383</v>
      </c>
      <c r="T90" s="75">
        <v>45412</v>
      </c>
      <c r="U90" s="70" t="s">
        <v>282</v>
      </c>
      <c r="V90" s="51"/>
      <c r="W90" s="67"/>
      <c r="X90" s="82">
        <v>0.3</v>
      </c>
      <c r="Y90" s="67" t="s">
        <v>403</v>
      </c>
      <c r="Z90" s="67" t="s">
        <v>199</v>
      </c>
      <c r="AA90" s="67" t="s">
        <v>199</v>
      </c>
      <c r="AB90" s="67" t="s">
        <v>199</v>
      </c>
      <c r="AC90" s="67" t="s">
        <v>199</v>
      </c>
      <c r="AD90" s="67" t="s">
        <v>366</v>
      </c>
      <c r="AE90" s="67" t="s">
        <v>249</v>
      </c>
      <c r="AF90" s="67" t="s">
        <v>199</v>
      </c>
      <c r="AG90" s="67" t="s">
        <v>199</v>
      </c>
      <c r="AH90" s="67" t="s">
        <v>199</v>
      </c>
      <c r="AI90" s="67" t="s">
        <v>199</v>
      </c>
      <c r="AJ90" s="67" t="s">
        <v>586</v>
      </c>
      <c r="AK90" s="67" t="s">
        <v>587</v>
      </c>
      <c r="AL90" s="67" t="s">
        <v>502</v>
      </c>
    </row>
    <row r="91" spans="2:38" s="237" customFormat="1" ht="199.5" hidden="1" x14ac:dyDescent="0.2">
      <c r="B91" s="67" t="s">
        <v>523</v>
      </c>
      <c r="C91" s="68" t="s">
        <v>524</v>
      </c>
      <c r="D91" s="67" t="s">
        <v>548</v>
      </c>
      <c r="E91" s="67" t="s">
        <v>549</v>
      </c>
      <c r="F91" s="67" t="s">
        <v>580</v>
      </c>
      <c r="G91" s="67"/>
      <c r="H91" s="67" t="s">
        <v>282</v>
      </c>
      <c r="I91" s="67" t="s">
        <v>199</v>
      </c>
      <c r="J91" s="67" t="s">
        <v>199</v>
      </c>
      <c r="K91" s="67" t="s">
        <v>199</v>
      </c>
      <c r="L91" s="67" t="s">
        <v>199</v>
      </c>
      <c r="M91" s="67" t="s">
        <v>591</v>
      </c>
      <c r="N91" s="67" t="s">
        <v>592</v>
      </c>
      <c r="O91" s="67" t="s">
        <v>593</v>
      </c>
      <c r="P91" s="67" t="s">
        <v>506</v>
      </c>
      <c r="Q91" s="67" t="s">
        <v>584</v>
      </c>
      <c r="R91" s="67" t="s">
        <v>99</v>
      </c>
      <c r="S91" s="75">
        <v>45536</v>
      </c>
      <c r="T91" s="75">
        <v>45596</v>
      </c>
      <c r="U91" s="70" t="s">
        <v>282</v>
      </c>
      <c r="V91" s="51"/>
      <c r="W91" s="67"/>
      <c r="X91" s="82">
        <v>0.4</v>
      </c>
      <c r="Y91" s="67" t="s">
        <v>403</v>
      </c>
      <c r="Z91" s="67" t="s">
        <v>199</v>
      </c>
      <c r="AA91" s="67" t="s">
        <v>199</v>
      </c>
      <c r="AB91" s="67" t="s">
        <v>199</v>
      </c>
      <c r="AC91" s="67" t="s">
        <v>199</v>
      </c>
      <c r="AD91" s="67" t="s">
        <v>366</v>
      </c>
      <c r="AE91" s="67" t="s">
        <v>249</v>
      </c>
      <c r="AF91" s="67" t="s">
        <v>199</v>
      </c>
      <c r="AG91" s="67" t="s">
        <v>199</v>
      </c>
      <c r="AH91" s="67" t="s">
        <v>199</v>
      </c>
      <c r="AI91" s="67" t="s">
        <v>199</v>
      </c>
      <c r="AJ91" s="67" t="s">
        <v>586</v>
      </c>
      <c r="AK91" s="67" t="s">
        <v>587</v>
      </c>
      <c r="AL91" s="67" t="s">
        <v>502</v>
      </c>
    </row>
    <row r="92" spans="2:38" s="237" customFormat="1" ht="199.5" hidden="1" x14ac:dyDescent="0.2">
      <c r="B92" s="67" t="s">
        <v>523</v>
      </c>
      <c r="C92" s="68" t="s">
        <v>524</v>
      </c>
      <c r="D92" s="67" t="s">
        <v>548</v>
      </c>
      <c r="E92" s="67" t="s">
        <v>549</v>
      </c>
      <c r="F92" s="67" t="s">
        <v>580</v>
      </c>
      <c r="G92" s="67"/>
      <c r="H92" s="67" t="s">
        <v>282</v>
      </c>
      <c r="I92" s="67" t="s">
        <v>199</v>
      </c>
      <c r="J92" s="67" t="s">
        <v>199</v>
      </c>
      <c r="K92" s="67" t="s">
        <v>199</v>
      </c>
      <c r="L92" s="67" t="s">
        <v>199</v>
      </c>
      <c r="M92" s="67" t="s">
        <v>594</v>
      </c>
      <c r="N92" s="67" t="s">
        <v>595</v>
      </c>
      <c r="O92" s="69" t="s">
        <v>596</v>
      </c>
      <c r="P92" s="67" t="s">
        <v>543</v>
      </c>
      <c r="Q92" s="67" t="s">
        <v>544</v>
      </c>
      <c r="R92" s="67" t="s">
        <v>545</v>
      </c>
      <c r="S92" s="70">
        <v>45323</v>
      </c>
      <c r="T92" s="70">
        <v>45473</v>
      </c>
      <c r="U92" s="70" t="s">
        <v>282</v>
      </c>
      <c r="V92" s="51"/>
      <c r="W92" s="67"/>
      <c r="X92" s="71">
        <v>0.3</v>
      </c>
      <c r="Y92" s="67" t="s">
        <v>402</v>
      </c>
      <c r="Z92" s="67" t="s">
        <v>207</v>
      </c>
      <c r="AA92" s="67" t="s">
        <v>199</v>
      </c>
      <c r="AB92" s="67" t="s">
        <v>199</v>
      </c>
      <c r="AC92" s="67" t="s">
        <v>199</v>
      </c>
      <c r="AD92" s="67" t="s">
        <v>366</v>
      </c>
      <c r="AE92" s="67" t="s">
        <v>199</v>
      </c>
      <c r="AF92" s="67" t="s">
        <v>199</v>
      </c>
      <c r="AG92" s="67" t="s">
        <v>199</v>
      </c>
      <c r="AH92" s="67" t="s">
        <v>199</v>
      </c>
      <c r="AI92" s="67" t="s">
        <v>199</v>
      </c>
      <c r="AJ92" s="67" t="s">
        <v>404</v>
      </c>
      <c r="AK92" s="67" t="s">
        <v>405</v>
      </c>
      <c r="AL92" s="67" t="s">
        <v>579</v>
      </c>
    </row>
    <row r="93" spans="2:38" s="237" customFormat="1" ht="199.5" hidden="1" x14ac:dyDescent="0.2">
      <c r="B93" s="67" t="s">
        <v>523</v>
      </c>
      <c r="C93" s="68" t="s">
        <v>524</v>
      </c>
      <c r="D93" s="67" t="s">
        <v>548</v>
      </c>
      <c r="E93" s="67" t="s">
        <v>549</v>
      </c>
      <c r="F93" s="67" t="s">
        <v>580</v>
      </c>
      <c r="G93" s="67"/>
      <c r="H93" s="67" t="s">
        <v>282</v>
      </c>
      <c r="I93" s="67" t="s">
        <v>199</v>
      </c>
      <c r="J93" s="67" t="s">
        <v>199</v>
      </c>
      <c r="K93" s="67" t="s">
        <v>199</v>
      </c>
      <c r="L93" s="67" t="s">
        <v>199</v>
      </c>
      <c r="M93" s="67" t="s">
        <v>597</v>
      </c>
      <c r="N93" s="67" t="s">
        <v>598</v>
      </c>
      <c r="O93" s="69" t="s">
        <v>599</v>
      </c>
      <c r="P93" s="67" t="s">
        <v>543</v>
      </c>
      <c r="Q93" s="67" t="s">
        <v>544</v>
      </c>
      <c r="R93" s="67" t="s">
        <v>545</v>
      </c>
      <c r="S93" s="70">
        <v>45383</v>
      </c>
      <c r="T93" s="70">
        <v>45641</v>
      </c>
      <c r="U93" s="70" t="s">
        <v>519</v>
      </c>
      <c r="V93" s="51"/>
      <c r="W93" s="67"/>
      <c r="X93" s="71">
        <v>0.7</v>
      </c>
      <c r="Y93" s="67" t="s">
        <v>402</v>
      </c>
      <c r="Z93" s="67" t="s">
        <v>199</v>
      </c>
      <c r="AA93" s="67" t="s">
        <v>199</v>
      </c>
      <c r="AB93" s="67" t="s">
        <v>199</v>
      </c>
      <c r="AC93" s="67" t="s">
        <v>199</v>
      </c>
      <c r="AD93" s="67" t="s">
        <v>366</v>
      </c>
      <c r="AE93" s="67" t="s">
        <v>199</v>
      </c>
      <c r="AF93" s="67" t="s">
        <v>199</v>
      </c>
      <c r="AG93" s="67" t="s">
        <v>199</v>
      </c>
      <c r="AH93" s="67" t="s">
        <v>199</v>
      </c>
      <c r="AI93" s="67" t="s">
        <v>199</v>
      </c>
      <c r="AJ93" s="67" t="s">
        <v>404</v>
      </c>
      <c r="AK93" s="67" t="s">
        <v>405</v>
      </c>
      <c r="AL93" s="67" t="s">
        <v>547</v>
      </c>
    </row>
    <row r="94" spans="2:38" s="237" customFormat="1" ht="128.25" hidden="1" x14ac:dyDescent="0.2">
      <c r="B94" s="67" t="s">
        <v>455</v>
      </c>
      <c r="C94" s="68" t="s">
        <v>456</v>
      </c>
      <c r="D94" s="67" t="s">
        <v>605</v>
      </c>
      <c r="E94" s="67" t="s">
        <v>606</v>
      </c>
      <c r="F94" s="67" t="s">
        <v>607</v>
      </c>
      <c r="G94" s="67"/>
      <c r="H94" s="67" t="s">
        <v>561</v>
      </c>
      <c r="I94" s="67" t="s">
        <v>199</v>
      </c>
      <c r="J94" s="67" t="s">
        <v>199</v>
      </c>
      <c r="K94" s="67" t="s">
        <v>199</v>
      </c>
      <c r="L94" s="67" t="s">
        <v>199</v>
      </c>
      <c r="M94" s="67" t="s">
        <v>608</v>
      </c>
      <c r="N94" s="67" t="s">
        <v>609</v>
      </c>
      <c r="O94" s="69" t="s">
        <v>610</v>
      </c>
      <c r="P94" s="67" t="s">
        <v>532</v>
      </c>
      <c r="Q94" s="67" t="s">
        <v>531</v>
      </c>
      <c r="R94" s="67" t="s">
        <v>0</v>
      </c>
      <c r="S94" s="70">
        <v>45292</v>
      </c>
      <c r="T94" s="70">
        <v>45473</v>
      </c>
      <c r="U94" s="70" t="s">
        <v>519</v>
      </c>
      <c r="V94" s="51"/>
      <c r="W94" s="67"/>
      <c r="X94" s="71">
        <v>0.5</v>
      </c>
      <c r="Y94" s="67" t="s">
        <v>534</v>
      </c>
      <c r="Z94" s="67" t="s">
        <v>208</v>
      </c>
      <c r="AA94" s="67" t="s">
        <v>199</v>
      </c>
      <c r="AB94" s="67" t="s">
        <v>199</v>
      </c>
      <c r="AC94" s="67" t="s">
        <v>199</v>
      </c>
      <c r="AD94" s="67" t="s">
        <v>366</v>
      </c>
      <c r="AE94" s="67" t="s">
        <v>199</v>
      </c>
      <c r="AF94" s="67" t="s">
        <v>199</v>
      </c>
      <c r="AG94" s="67" t="s">
        <v>199</v>
      </c>
      <c r="AH94" s="67" t="s">
        <v>199</v>
      </c>
      <c r="AI94" s="67" t="s">
        <v>199</v>
      </c>
      <c r="AJ94" s="67" t="s">
        <v>404</v>
      </c>
      <c r="AK94" s="67" t="s">
        <v>612</v>
      </c>
      <c r="AL94" s="67" t="s">
        <v>536</v>
      </c>
    </row>
    <row r="95" spans="2:38" s="237" customFormat="1" ht="128.25" hidden="1" x14ac:dyDescent="0.2">
      <c r="B95" s="67" t="s">
        <v>455</v>
      </c>
      <c r="C95" s="68" t="s">
        <v>456</v>
      </c>
      <c r="D95" s="67" t="s">
        <v>605</v>
      </c>
      <c r="E95" s="67" t="s">
        <v>606</v>
      </c>
      <c r="F95" s="67" t="s">
        <v>607</v>
      </c>
      <c r="G95" s="67"/>
      <c r="H95" s="67" t="s">
        <v>561</v>
      </c>
      <c r="I95" s="67" t="s">
        <v>199</v>
      </c>
      <c r="J95" s="67" t="s">
        <v>199</v>
      </c>
      <c r="K95" s="67" t="s">
        <v>199</v>
      </c>
      <c r="L95" s="67" t="s">
        <v>199</v>
      </c>
      <c r="M95" s="67" t="s">
        <v>613</v>
      </c>
      <c r="N95" s="67" t="s">
        <v>614</v>
      </c>
      <c r="O95" s="69" t="s">
        <v>615</v>
      </c>
      <c r="P95" s="67" t="s">
        <v>532</v>
      </c>
      <c r="Q95" s="67" t="s">
        <v>531</v>
      </c>
      <c r="R95" s="67" t="s">
        <v>0</v>
      </c>
      <c r="S95" s="70">
        <v>45474</v>
      </c>
      <c r="T95" s="70">
        <v>45641</v>
      </c>
      <c r="U95" s="70" t="s">
        <v>519</v>
      </c>
      <c r="V95" s="51"/>
      <c r="W95" s="67"/>
      <c r="X95" s="71">
        <v>0.5</v>
      </c>
      <c r="Y95" s="67" t="s">
        <v>534</v>
      </c>
      <c r="Z95" s="67" t="s">
        <v>208</v>
      </c>
      <c r="AA95" s="67" t="s">
        <v>199</v>
      </c>
      <c r="AB95" s="67" t="s">
        <v>199</v>
      </c>
      <c r="AC95" s="67" t="s">
        <v>199</v>
      </c>
      <c r="AD95" s="67" t="s">
        <v>366</v>
      </c>
      <c r="AE95" s="67" t="s">
        <v>199</v>
      </c>
      <c r="AF95" s="67" t="s">
        <v>199</v>
      </c>
      <c r="AG95" s="67" t="s">
        <v>199</v>
      </c>
      <c r="AH95" s="67" t="s">
        <v>199</v>
      </c>
      <c r="AI95" s="67" t="s">
        <v>199</v>
      </c>
      <c r="AJ95" s="67" t="s">
        <v>404</v>
      </c>
      <c r="AK95" s="67" t="s">
        <v>612</v>
      </c>
      <c r="AL95" s="67" t="s">
        <v>536</v>
      </c>
    </row>
    <row r="96" spans="2:38" s="237" customFormat="1" ht="128.25" hidden="1" x14ac:dyDescent="0.2">
      <c r="B96" s="67" t="s">
        <v>455</v>
      </c>
      <c r="C96" s="68" t="s">
        <v>456</v>
      </c>
      <c r="D96" s="67" t="s">
        <v>616</v>
      </c>
      <c r="E96" s="67" t="s">
        <v>606</v>
      </c>
      <c r="F96" s="67" t="s">
        <v>607</v>
      </c>
      <c r="G96" s="67"/>
      <c r="H96" s="67" t="s">
        <v>561</v>
      </c>
      <c r="I96" s="67" t="s">
        <v>199</v>
      </c>
      <c r="J96" s="67" t="s">
        <v>199</v>
      </c>
      <c r="K96" s="67" t="s">
        <v>199</v>
      </c>
      <c r="L96" s="67" t="s">
        <v>199</v>
      </c>
      <c r="M96" s="67" t="s">
        <v>617</v>
      </c>
      <c r="N96" s="67" t="s">
        <v>618</v>
      </c>
      <c r="O96" s="69" t="s">
        <v>619</v>
      </c>
      <c r="P96" s="67" t="s">
        <v>620</v>
      </c>
      <c r="Q96" s="67" t="s">
        <v>621</v>
      </c>
      <c r="R96" s="67" t="s">
        <v>0</v>
      </c>
      <c r="S96" s="75">
        <v>45474</v>
      </c>
      <c r="T96" s="75">
        <v>45641</v>
      </c>
      <c r="U96" s="75" t="s">
        <v>519</v>
      </c>
      <c r="V96" s="51"/>
      <c r="W96" s="67"/>
      <c r="X96" s="69">
        <v>20</v>
      </c>
      <c r="Y96" s="67" t="s">
        <v>207</v>
      </c>
      <c r="Z96" s="67" t="s">
        <v>480</v>
      </c>
      <c r="AA96" s="67" t="s">
        <v>208</v>
      </c>
      <c r="AB96" s="67" t="s">
        <v>199</v>
      </c>
      <c r="AC96" s="67" t="s">
        <v>199</v>
      </c>
      <c r="AD96" s="67" t="s">
        <v>209</v>
      </c>
      <c r="AE96" s="67" t="s">
        <v>199</v>
      </c>
      <c r="AF96" s="67" t="s">
        <v>199</v>
      </c>
      <c r="AG96" s="67" t="s">
        <v>199</v>
      </c>
      <c r="AH96" s="67" t="s">
        <v>199</v>
      </c>
      <c r="AI96" s="67" t="s">
        <v>199</v>
      </c>
      <c r="AJ96" s="67" t="s">
        <v>199</v>
      </c>
      <c r="AK96" s="67" t="s">
        <v>199</v>
      </c>
      <c r="AL96" s="67" t="s">
        <v>622</v>
      </c>
    </row>
    <row r="97" spans="2:38" s="237" customFormat="1" ht="128.25" hidden="1" x14ac:dyDescent="0.2">
      <c r="B97" s="67" t="s">
        <v>455</v>
      </c>
      <c r="C97" s="68" t="s">
        <v>456</v>
      </c>
      <c r="D97" s="67" t="s">
        <v>616</v>
      </c>
      <c r="E97" s="67" t="s">
        <v>606</v>
      </c>
      <c r="F97" s="67" t="s">
        <v>607</v>
      </c>
      <c r="G97" s="67"/>
      <c r="H97" s="67" t="s">
        <v>561</v>
      </c>
      <c r="I97" s="67" t="s">
        <v>199</v>
      </c>
      <c r="J97" s="67" t="s">
        <v>199</v>
      </c>
      <c r="K97" s="67" t="s">
        <v>199</v>
      </c>
      <c r="L97" s="67" t="s">
        <v>199</v>
      </c>
      <c r="M97" s="67" t="s">
        <v>623</v>
      </c>
      <c r="N97" s="67" t="s">
        <v>624</v>
      </c>
      <c r="O97" s="69" t="s">
        <v>625</v>
      </c>
      <c r="P97" s="67" t="s">
        <v>620</v>
      </c>
      <c r="Q97" s="67" t="s">
        <v>621</v>
      </c>
      <c r="R97" s="67" t="s">
        <v>0</v>
      </c>
      <c r="S97" s="75">
        <v>45474</v>
      </c>
      <c r="T97" s="75">
        <v>45641</v>
      </c>
      <c r="U97" s="75" t="s">
        <v>519</v>
      </c>
      <c r="V97" s="51"/>
      <c r="W97" s="67"/>
      <c r="X97" s="69">
        <v>20</v>
      </c>
      <c r="Y97" s="67" t="s">
        <v>207</v>
      </c>
      <c r="Z97" s="67" t="s">
        <v>480</v>
      </c>
      <c r="AA97" s="67" t="s">
        <v>208</v>
      </c>
      <c r="AB97" s="67" t="s">
        <v>199</v>
      </c>
      <c r="AC97" s="67" t="s">
        <v>199</v>
      </c>
      <c r="AD97" s="67" t="s">
        <v>209</v>
      </c>
      <c r="AE97" s="67" t="s">
        <v>199</v>
      </c>
      <c r="AF97" s="67" t="s">
        <v>199</v>
      </c>
      <c r="AG97" s="67" t="s">
        <v>199</v>
      </c>
      <c r="AH97" s="67" t="s">
        <v>199</v>
      </c>
      <c r="AI97" s="67" t="s">
        <v>199</v>
      </c>
      <c r="AJ97" s="67" t="s">
        <v>199</v>
      </c>
      <c r="AK97" s="67" t="s">
        <v>199</v>
      </c>
      <c r="AL97" s="67" t="s">
        <v>622</v>
      </c>
    </row>
    <row r="98" spans="2:38" s="237" customFormat="1" ht="128.25" hidden="1" x14ac:dyDescent="0.2">
      <c r="B98" s="67" t="s">
        <v>455</v>
      </c>
      <c r="C98" s="68" t="s">
        <v>456</v>
      </c>
      <c r="D98" s="67" t="s">
        <v>616</v>
      </c>
      <c r="E98" s="67" t="s">
        <v>606</v>
      </c>
      <c r="F98" s="67" t="s">
        <v>607</v>
      </c>
      <c r="G98" s="67"/>
      <c r="H98" s="67" t="s">
        <v>561</v>
      </c>
      <c r="I98" s="67" t="s">
        <v>199</v>
      </c>
      <c r="J98" s="67" t="s">
        <v>199</v>
      </c>
      <c r="K98" s="67" t="s">
        <v>199</v>
      </c>
      <c r="L98" s="67" t="s">
        <v>199</v>
      </c>
      <c r="M98" s="67" t="s">
        <v>626</v>
      </c>
      <c r="N98" s="67" t="s">
        <v>627</v>
      </c>
      <c r="O98" s="69" t="s">
        <v>628</v>
      </c>
      <c r="P98" s="67" t="s">
        <v>620</v>
      </c>
      <c r="Q98" s="67" t="s">
        <v>621</v>
      </c>
      <c r="R98" s="67" t="s">
        <v>0</v>
      </c>
      <c r="S98" s="75">
        <v>45474</v>
      </c>
      <c r="T98" s="75">
        <v>45641</v>
      </c>
      <c r="U98" s="75" t="s">
        <v>519</v>
      </c>
      <c r="V98" s="51"/>
      <c r="W98" s="67"/>
      <c r="X98" s="69">
        <v>10</v>
      </c>
      <c r="Y98" s="67" t="s">
        <v>207</v>
      </c>
      <c r="Z98" s="67" t="s">
        <v>480</v>
      </c>
      <c r="AA98" s="67" t="s">
        <v>208</v>
      </c>
      <c r="AB98" s="67" t="s">
        <v>199</v>
      </c>
      <c r="AC98" s="67" t="s">
        <v>199</v>
      </c>
      <c r="AD98" s="67" t="s">
        <v>209</v>
      </c>
      <c r="AE98" s="67" t="s">
        <v>199</v>
      </c>
      <c r="AF98" s="67" t="s">
        <v>199</v>
      </c>
      <c r="AG98" s="67" t="s">
        <v>199</v>
      </c>
      <c r="AH98" s="67" t="s">
        <v>199</v>
      </c>
      <c r="AI98" s="67" t="s">
        <v>199</v>
      </c>
      <c r="AJ98" s="67" t="s">
        <v>199</v>
      </c>
      <c r="AK98" s="67" t="s">
        <v>199</v>
      </c>
      <c r="AL98" s="67" t="s">
        <v>622</v>
      </c>
    </row>
    <row r="99" spans="2:38" s="237" customFormat="1" ht="128.25" hidden="1" x14ac:dyDescent="0.2">
      <c r="B99" s="67" t="s">
        <v>455</v>
      </c>
      <c r="C99" s="68" t="s">
        <v>456</v>
      </c>
      <c r="D99" s="67" t="s">
        <v>616</v>
      </c>
      <c r="E99" s="67" t="s">
        <v>606</v>
      </c>
      <c r="F99" s="67" t="s">
        <v>607</v>
      </c>
      <c r="G99" s="67"/>
      <c r="H99" s="67" t="s">
        <v>561</v>
      </c>
      <c r="I99" s="67" t="s">
        <v>199</v>
      </c>
      <c r="J99" s="67" t="s">
        <v>199</v>
      </c>
      <c r="K99" s="67" t="s">
        <v>199</v>
      </c>
      <c r="L99" s="67" t="s">
        <v>199</v>
      </c>
      <c r="M99" s="67" t="s">
        <v>629</v>
      </c>
      <c r="N99" s="67" t="s">
        <v>630</v>
      </c>
      <c r="O99" s="69" t="s">
        <v>631</v>
      </c>
      <c r="P99" s="67" t="s">
        <v>620</v>
      </c>
      <c r="Q99" s="67" t="s">
        <v>621</v>
      </c>
      <c r="R99" s="67" t="s">
        <v>0</v>
      </c>
      <c r="S99" s="75">
        <v>45292</v>
      </c>
      <c r="T99" s="75">
        <v>45396</v>
      </c>
      <c r="U99" s="75" t="s">
        <v>519</v>
      </c>
      <c r="V99" s="51"/>
      <c r="W99" s="67"/>
      <c r="X99" s="69">
        <v>5</v>
      </c>
      <c r="Y99" s="67" t="s">
        <v>480</v>
      </c>
      <c r="Z99" s="67" t="s">
        <v>376</v>
      </c>
      <c r="AA99" s="67" t="s">
        <v>425</v>
      </c>
      <c r="AB99" s="67" t="s">
        <v>247</v>
      </c>
      <c r="AC99" s="67" t="s">
        <v>199</v>
      </c>
      <c r="AD99" s="67" t="s">
        <v>632</v>
      </c>
      <c r="AE99" s="67" t="s">
        <v>633</v>
      </c>
      <c r="AF99" s="67" t="s">
        <v>520</v>
      </c>
      <c r="AG99" s="67" t="s">
        <v>634</v>
      </c>
      <c r="AH99" s="67" t="s">
        <v>635</v>
      </c>
      <c r="AI99" s="67" t="s">
        <v>636</v>
      </c>
      <c r="AJ99" s="67" t="s">
        <v>199</v>
      </c>
      <c r="AK99" s="67" t="s">
        <v>199</v>
      </c>
      <c r="AL99" s="67" t="s">
        <v>622</v>
      </c>
    </row>
    <row r="100" spans="2:38" s="237" customFormat="1" ht="128.25" hidden="1" x14ac:dyDescent="0.2">
      <c r="B100" s="67" t="s">
        <v>455</v>
      </c>
      <c r="C100" s="68" t="s">
        <v>456</v>
      </c>
      <c r="D100" s="67" t="s">
        <v>616</v>
      </c>
      <c r="E100" s="67" t="s">
        <v>606</v>
      </c>
      <c r="F100" s="67" t="s">
        <v>607</v>
      </c>
      <c r="G100" s="67"/>
      <c r="H100" s="67" t="s">
        <v>561</v>
      </c>
      <c r="I100" s="67" t="s">
        <v>199</v>
      </c>
      <c r="J100" s="67" t="s">
        <v>199</v>
      </c>
      <c r="K100" s="67" t="s">
        <v>199</v>
      </c>
      <c r="L100" s="67" t="s">
        <v>199</v>
      </c>
      <c r="M100" s="67" t="s">
        <v>637</v>
      </c>
      <c r="N100" s="67" t="s">
        <v>630</v>
      </c>
      <c r="O100" s="69" t="s">
        <v>631</v>
      </c>
      <c r="P100" s="67" t="s">
        <v>620</v>
      </c>
      <c r="Q100" s="67" t="s">
        <v>621</v>
      </c>
      <c r="R100" s="67" t="s">
        <v>0</v>
      </c>
      <c r="S100" s="75">
        <v>45383</v>
      </c>
      <c r="T100" s="75">
        <v>45487</v>
      </c>
      <c r="U100" s="75" t="s">
        <v>519</v>
      </c>
      <c r="V100" s="51"/>
      <c r="W100" s="67"/>
      <c r="X100" s="69">
        <v>5</v>
      </c>
      <c r="Y100" s="67" t="s">
        <v>480</v>
      </c>
      <c r="Z100" s="67" t="s">
        <v>376</v>
      </c>
      <c r="AA100" s="67" t="s">
        <v>247</v>
      </c>
      <c r="AB100" s="67" t="s">
        <v>199</v>
      </c>
      <c r="AC100" s="67" t="s">
        <v>199</v>
      </c>
      <c r="AD100" s="67" t="s">
        <v>632</v>
      </c>
      <c r="AE100" s="67" t="s">
        <v>633</v>
      </c>
      <c r="AF100" s="67" t="s">
        <v>520</v>
      </c>
      <c r="AG100" s="67" t="s">
        <v>634</v>
      </c>
      <c r="AH100" s="67" t="s">
        <v>635</v>
      </c>
      <c r="AI100" s="67" t="s">
        <v>636</v>
      </c>
      <c r="AJ100" s="67" t="s">
        <v>199</v>
      </c>
      <c r="AK100" s="67" t="s">
        <v>199</v>
      </c>
      <c r="AL100" s="67" t="s">
        <v>622</v>
      </c>
    </row>
    <row r="101" spans="2:38" s="237" customFormat="1" ht="128.25" hidden="1" x14ac:dyDescent="0.2">
      <c r="B101" s="67" t="s">
        <v>455</v>
      </c>
      <c r="C101" s="68" t="s">
        <v>456</v>
      </c>
      <c r="D101" s="67" t="s">
        <v>616</v>
      </c>
      <c r="E101" s="67" t="s">
        <v>606</v>
      </c>
      <c r="F101" s="67" t="s">
        <v>607</v>
      </c>
      <c r="G101" s="67"/>
      <c r="H101" s="67" t="s">
        <v>561</v>
      </c>
      <c r="I101" s="67" t="s">
        <v>199</v>
      </c>
      <c r="J101" s="67" t="s">
        <v>199</v>
      </c>
      <c r="K101" s="67" t="s">
        <v>199</v>
      </c>
      <c r="L101" s="67" t="s">
        <v>199</v>
      </c>
      <c r="M101" s="67" t="s">
        <v>638</v>
      </c>
      <c r="N101" s="67" t="s">
        <v>630</v>
      </c>
      <c r="O101" s="69" t="s">
        <v>631</v>
      </c>
      <c r="P101" s="67" t="s">
        <v>620</v>
      </c>
      <c r="Q101" s="67" t="s">
        <v>621</v>
      </c>
      <c r="R101" s="67" t="s">
        <v>0</v>
      </c>
      <c r="S101" s="75">
        <v>45477</v>
      </c>
      <c r="T101" s="75">
        <v>45582</v>
      </c>
      <c r="U101" s="75" t="s">
        <v>519</v>
      </c>
      <c r="V101" s="51"/>
      <c r="W101" s="67"/>
      <c r="X101" s="69">
        <v>5</v>
      </c>
      <c r="Y101" s="67" t="s">
        <v>480</v>
      </c>
      <c r="Z101" s="67" t="s">
        <v>376</v>
      </c>
      <c r="AA101" s="67" t="s">
        <v>247</v>
      </c>
      <c r="AB101" s="67" t="s">
        <v>199</v>
      </c>
      <c r="AC101" s="67" t="s">
        <v>199</v>
      </c>
      <c r="AD101" s="67" t="s">
        <v>632</v>
      </c>
      <c r="AE101" s="67" t="s">
        <v>633</v>
      </c>
      <c r="AF101" s="67" t="s">
        <v>520</v>
      </c>
      <c r="AG101" s="67" t="s">
        <v>634</v>
      </c>
      <c r="AH101" s="67" t="s">
        <v>635</v>
      </c>
      <c r="AI101" s="67" t="s">
        <v>636</v>
      </c>
      <c r="AJ101" s="67" t="s">
        <v>199</v>
      </c>
      <c r="AK101" s="67" t="s">
        <v>199</v>
      </c>
      <c r="AL101" s="67" t="s">
        <v>622</v>
      </c>
    </row>
    <row r="102" spans="2:38" s="237" customFormat="1" ht="128.25" hidden="1" x14ac:dyDescent="0.2">
      <c r="B102" s="67" t="s">
        <v>455</v>
      </c>
      <c r="C102" s="68" t="s">
        <v>456</v>
      </c>
      <c r="D102" s="67" t="s">
        <v>616</v>
      </c>
      <c r="E102" s="67" t="s">
        <v>606</v>
      </c>
      <c r="F102" s="67" t="s">
        <v>607</v>
      </c>
      <c r="G102" s="67"/>
      <c r="H102" s="67" t="s">
        <v>561</v>
      </c>
      <c r="I102" s="67" t="s">
        <v>199</v>
      </c>
      <c r="J102" s="67" t="s">
        <v>199</v>
      </c>
      <c r="K102" s="67" t="s">
        <v>199</v>
      </c>
      <c r="L102" s="67" t="s">
        <v>199</v>
      </c>
      <c r="M102" s="67" t="s">
        <v>639</v>
      </c>
      <c r="N102" s="67" t="s">
        <v>630</v>
      </c>
      <c r="O102" s="69" t="s">
        <v>631</v>
      </c>
      <c r="P102" s="67" t="s">
        <v>620</v>
      </c>
      <c r="Q102" s="67" t="s">
        <v>621</v>
      </c>
      <c r="R102" s="67" t="s">
        <v>0</v>
      </c>
      <c r="S102" s="75">
        <v>45567</v>
      </c>
      <c r="T102" s="75">
        <v>45641</v>
      </c>
      <c r="U102" s="75" t="s">
        <v>519</v>
      </c>
      <c r="V102" s="51"/>
      <c r="W102" s="67"/>
      <c r="X102" s="69">
        <v>5</v>
      </c>
      <c r="Y102" s="67" t="s">
        <v>480</v>
      </c>
      <c r="Z102" s="67" t="s">
        <v>376</v>
      </c>
      <c r="AA102" s="67" t="s">
        <v>247</v>
      </c>
      <c r="AB102" s="67" t="s">
        <v>199</v>
      </c>
      <c r="AC102" s="67" t="s">
        <v>199</v>
      </c>
      <c r="AD102" s="67" t="s">
        <v>632</v>
      </c>
      <c r="AE102" s="67" t="s">
        <v>633</v>
      </c>
      <c r="AF102" s="67" t="s">
        <v>520</v>
      </c>
      <c r="AG102" s="67" t="s">
        <v>634</v>
      </c>
      <c r="AH102" s="67" t="s">
        <v>635</v>
      </c>
      <c r="AI102" s="67" t="s">
        <v>636</v>
      </c>
      <c r="AJ102" s="67" t="s">
        <v>199</v>
      </c>
      <c r="AK102" s="67" t="s">
        <v>199</v>
      </c>
      <c r="AL102" s="67" t="s">
        <v>622</v>
      </c>
    </row>
    <row r="103" spans="2:38" s="237" customFormat="1" ht="128.25" hidden="1" x14ac:dyDescent="0.2">
      <c r="B103" s="67" t="s">
        <v>455</v>
      </c>
      <c r="C103" s="68" t="s">
        <v>456</v>
      </c>
      <c r="D103" s="67" t="s">
        <v>616</v>
      </c>
      <c r="E103" s="67" t="s">
        <v>606</v>
      </c>
      <c r="F103" s="67" t="s">
        <v>607</v>
      </c>
      <c r="G103" s="67"/>
      <c r="H103" s="67" t="s">
        <v>561</v>
      </c>
      <c r="I103" s="67" t="s">
        <v>199</v>
      </c>
      <c r="J103" s="67" t="s">
        <v>199</v>
      </c>
      <c r="K103" s="67" t="s">
        <v>199</v>
      </c>
      <c r="L103" s="67" t="s">
        <v>199</v>
      </c>
      <c r="M103" s="67" t="s">
        <v>640</v>
      </c>
      <c r="N103" s="67" t="s">
        <v>641</v>
      </c>
      <c r="O103" s="69" t="s">
        <v>642</v>
      </c>
      <c r="P103" s="67" t="s">
        <v>620</v>
      </c>
      <c r="Q103" s="67" t="s">
        <v>621</v>
      </c>
      <c r="R103" s="67" t="s">
        <v>0</v>
      </c>
      <c r="S103" s="75">
        <v>45566</v>
      </c>
      <c r="T103" s="75">
        <v>45641</v>
      </c>
      <c r="U103" s="75" t="s">
        <v>199</v>
      </c>
      <c r="V103" s="51"/>
      <c r="W103" s="67"/>
      <c r="X103" s="69">
        <v>5</v>
      </c>
      <c r="Y103" s="67" t="s">
        <v>480</v>
      </c>
      <c r="Z103" s="67" t="s">
        <v>247</v>
      </c>
      <c r="AA103" s="67" t="s">
        <v>199</v>
      </c>
      <c r="AB103" s="67" t="s">
        <v>199</v>
      </c>
      <c r="AC103" s="67" t="s">
        <v>199</v>
      </c>
      <c r="AD103" s="67" t="s">
        <v>632</v>
      </c>
      <c r="AE103" s="67" t="s">
        <v>633</v>
      </c>
      <c r="AF103" s="67" t="s">
        <v>199</v>
      </c>
      <c r="AG103" s="67" t="s">
        <v>199</v>
      </c>
      <c r="AH103" s="67" t="s">
        <v>199</v>
      </c>
      <c r="AI103" s="67" t="s">
        <v>199</v>
      </c>
      <c r="AJ103" s="67" t="s">
        <v>199</v>
      </c>
      <c r="AK103" s="67" t="s">
        <v>199</v>
      </c>
      <c r="AL103" s="67" t="s">
        <v>622</v>
      </c>
    </row>
    <row r="104" spans="2:38" s="237" customFormat="1" ht="128.25" hidden="1" x14ac:dyDescent="0.2">
      <c r="B104" s="67" t="s">
        <v>455</v>
      </c>
      <c r="C104" s="68" t="s">
        <v>456</v>
      </c>
      <c r="D104" s="67" t="s">
        <v>616</v>
      </c>
      <c r="E104" s="67" t="s">
        <v>606</v>
      </c>
      <c r="F104" s="67" t="s">
        <v>607</v>
      </c>
      <c r="G104" s="67"/>
      <c r="H104" s="67" t="s">
        <v>561</v>
      </c>
      <c r="I104" s="67" t="s">
        <v>199</v>
      </c>
      <c r="J104" s="67" t="s">
        <v>199</v>
      </c>
      <c r="K104" s="67" t="s">
        <v>199</v>
      </c>
      <c r="L104" s="67" t="s">
        <v>199</v>
      </c>
      <c r="M104" s="67" t="s">
        <v>643</v>
      </c>
      <c r="N104" s="67" t="s">
        <v>644</v>
      </c>
      <c r="O104" s="69" t="s">
        <v>645</v>
      </c>
      <c r="P104" s="67" t="s">
        <v>620</v>
      </c>
      <c r="Q104" s="67" t="s">
        <v>621</v>
      </c>
      <c r="R104" s="67" t="s">
        <v>0</v>
      </c>
      <c r="S104" s="75">
        <v>45566</v>
      </c>
      <c r="T104" s="75">
        <v>45641</v>
      </c>
      <c r="U104" s="75" t="s">
        <v>199</v>
      </c>
      <c r="V104" s="51"/>
      <c r="W104" s="67"/>
      <c r="X104" s="69">
        <v>5</v>
      </c>
      <c r="Y104" s="67" t="s">
        <v>480</v>
      </c>
      <c r="Z104" s="67" t="s">
        <v>376</v>
      </c>
      <c r="AA104" s="67" t="s">
        <v>247</v>
      </c>
      <c r="AB104" s="67" t="s">
        <v>199</v>
      </c>
      <c r="AC104" s="67" t="s">
        <v>199</v>
      </c>
      <c r="AD104" s="67" t="s">
        <v>632</v>
      </c>
      <c r="AE104" s="67" t="s">
        <v>633</v>
      </c>
      <c r="AF104" s="67" t="s">
        <v>199</v>
      </c>
      <c r="AG104" s="67" t="s">
        <v>199</v>
      </c>
      <c r="AH104" s="67" t="s">
        <v>199</v>
      </c>
      <c r="AI104" s="67" t="s">
        <v>199</v>
      </c>
      <c r="AJ104" s="67" t="s">
        <v>199</v>
      </c>
      <c r="AK104" s="67" t="s">
        <v>199</v>
      </c>
      <c r="AL104" s="67" t="s">
        <v>622</v>
      </c>
    </row>
    <row r="105" spans="2:38" s="237" customFormat="1" ht="128.25" hidden="1" x14ac:dyDescent="0.2">
      <c r="B105" s="67" t="s">
        <v>455</v>
      </c>
      <c r="C105" s="68" t="s">
        <v>456</v>
      </c>
      <c r="D105" s="67" t="s">
        <v>616</v>
      </c>
      <c r="E105" s="67" t="s">
        <v>606</v>
      </c>
      <c r="F105" s="67" t="s">
        <v>607</v>
      </c>
      <c r="G105" s="67"/>
      <c r="H105" s="67" t="s">
        <v>561</v>
      </c>
      <c r="I105" s="67" t="s">
        <v>199</v>
      </c>
      <c r="J105" s="67" t="s">
        <v>199</v>
      </c>
      <c r="K105" s="67" t="s">
        <v>199</v>
      </c>
      <c r="L105" s="67" t="s">
        <v>199</v>
      </c>
      <c r="M105" s="67" t="s">
        <v>646</v>
      </c>
      <c r="N105" s="67" t="s">
        <v>647</v>
      </c>
      <c r="O105" s="69" t="s">
        <v>648</v>
      </c>
      <c r="P105" s="67" t="s">
        <v>620</v>
      </c>
      <c r="Q105" s="67" t="s">
        <v>649</v>
      </c>
      <c r="R105" s="67" t="s">
        <v>0</v>
      </c>
      <c r="S105" s="75">
        <v>45292</v>
      </c>
      <c r="T105" s="75">
        <v>45641</v>
      </c>
      <c r="U105" s="75" t="s">
        <v>519</v>
      </c>
      <c r="V105" s="51"/>
      <c r="W105" s="67"/>
      <c r="X105" s="69">
        <v>10</v>
      </c>
      <c r="Y105" s="67" t="s">
        <v>247</v>
      </c>
      <c r="Z105" s="67" t="s">
        <v>402</v>
      </c>
      <c r="AA105" s="67" t="s">
        <v>199</v>
      </c>
      <c r="AB105" s="67" t="s">
        <v>199</v>
      </c>
      <c r="AC105" s="67" t="s">
        <v>199</v>
      </c>
      <c r="AD105" s="67" t="s">
        <v>366</v>
      </c>
      <c r="AE105" s="67" t="s">
        <v>199</v>
      </c>
      <c r="AF105" s="67" t="s">
        <v>199</v>
      </c>
      <c r="AG105" s="67" t="s">
        <v>199</v>
      </c>
      <c r="AH105" s="67" t="s">
        <v>199</v>
      </c>
      <c r="AI105" s="67" t="s">
        <v>199</v>
      </c>
      <c r="AJ105" s="67" t="s">
        <v>404</v>
      </c>
      <c r="AK105" s="67" t="s">
        <v>650</v>
      </c>
      <c r="AL105" s="67" t="s">
        <v>622</v>
      </c>
    </row>
    <row r="106" spans="2:38" s="237" customFormat="1" ht="128.25" hidden="1" x14ac:dyDescent="0.2">
      <c r="B106" s="67" t="s">
        <v>455</v>
      </c>
      <c r="C106" s="68" t="s">
        <v>456</v>
      </c>
      <c r="D106" s="67" t="s">
        <v>616</v>
      </c>
      <c r="E106" s="67" t="s">
        <v>606</v>
      </c>
      <c r="F106" s="67" t="s">
        <v>607</v>
      </c>
      <c r="G106" s="67"/>
      <c r="H106" s="67" t="s">
        <v>561</v>
      </c>
      <c r="I106" s="67" t="s">
        <v>199</v>
      </c>
      <c r="J106" s="67" t="s">
        <v>199</v>
      </c>
      <c r="K106" s="67" t="s">
        <v>199</v>
      </c>
      <c r="L106" s="67" t="s">
        <v>199</v>
      </c>
      <c r="M106" s="67" t="s">
        <v>651</v>
      </c>
      <c r="N106" s="67" t="s">
        <v>652</v>
      </c>
      <c r="O106" s="69" t="s">
        <v>653</v>
      </c>
      <c r="P106" s="67" t="s">
        <v>620</v>
      </c>
      <c r="Q106" s="67" t="s">
        <v>621</v>
      </c>
      <c r="R106" s="67" t="s">
        <v>0</v>
      </c>
      <c r="S106" s="75">
        <v>45292</v>
      </c>
      <c r="T106" s="75">
        <v>45473</v>
      </c>
      <c r="U106" s="75" t="s">
        <v>519</v>
      </c>
      <c r="V106" s="51"/>
      <c r="W106" s="67"/>
      <c r="X106" s="69">
        <v>5</v>
      </c>
      <c r="Y106" s="67" t="s">
        <v>247</v>
      </c>
      <c r="Z106" s="67" t="s">
        <v>402</v>
      </c>
      <c r="AA106" s="67" t="s">
        <v>199</v>
      </c>
      <c r="AB106" s="67" t="s">
        <v>199</v>
      </c>
      <c r="AC106" s="67" t="s">
        <v>199</v>
      </c>
      <c r="AD106" s="67" t="s">
        <v>366</v>
      </c>
      <c r="AE106" s="67" t="s">
        <v>199</v>
      </c>
      <c r="AF106" s="67" t="s">
        <v>199</v>
      </c>
      <c r="AG106" s="67" t="s">
        <v>199</v>
      </c>
      <c r="AH106" s="67" t="s">
        <v>199</v>
      </c>
      <c r="AI106" s="67" t="s">
        <v>199</v>
      </c>
      <c r="AJ106" s="67" t="s">
        <v>404</v>
      </c>
      <c r="AK106" s="67" t="s">
        <v>650</v>
      </c>
      <c r="AL106" s="67" t="s">
        <v>622</v>
      </c>
    </row>
    <row r="107" spans="2:38" s="237" customFormat="1" ht="128.25" hidden="1" x14ac:dyDescent="0.2">
      <c r="B107" s="67" t="s">
        <v>455</v>
      </c>
      <c r="C107" s="68" t="s">
        <v>456</v>
      </c>
      <c r="D107" s="67" t="s">
        <v>616</v>
      </c>
      <c r="E107" s="67" t="s">
        <v>606</v>
      </c>
      <c r="F107" s="67" t="s">
        <v>607</v>
      </c>
      <c r="G107" s="67"/>
      <c r="H107" s="67" t="s">
        <v>561</v>
      </c>
      <c r="I107" s="67" t="s">
        <v>199</v>
      </c>
      <c r="J107" s="67" t="s">
        <v>199</v>
      </c>
      <c r="K107" s="67" t="s">
        <v>199</v>
      </c>
      <c r="L107" s="67" t="s">
        <v>199</v>
      </c>
      <c r="M107" s="67" t="s">
        <v>654</v>
      </c>
      <c r="N107" s="67" t="s">
        <v>655</v>
      </c>
      <c r="O107" s="69" t="s">
        <v>653</v>
      </c>
      <c r="P107" s="67" t="s">
        <v>620</v>
      </c>
      <c r="Q107" s="67" t="s">
        <v>621</v>
      </c>
      <c r="R107" s="67" t="s">
        <v>0</v>
      </c>
      <c r="S107" s="75">
        <v>45474</v>
      </c>
      <c r="T107" s="75">
        <v>45641</v>
      </c>
      <c r="U107" s="75" t="s">
        <v>519</v>
      </c>
      <c r="V107" s="51"/>
      <c r="W107" s="67"/>
      <c r="X107" s="69">
        <v>5</v>
      </c>
      <c r="Y107" s="67" t="s">
        <v>247</v>
      </c>
      <c r="Z107" s="67" t="s">
        <v>402</v>
      </c>
      <c r="AA107" s="67" t="s">
        <v>199</v>
      </c>
      <c r="AB107" s="67" t="s">
        <v>199</v>
      </c>
      <c r="AC107" s="67" t="s">
        <v>199</v>
      </c>
      <c r="AD107" s="67" t="s">
        <v>366</v>
      </c>
      <c r="AE107" s="67" t="s">
        <v>199</v>
      </c>
      <c r="AF107" s="67" t="s">
        <v>199</v>
      </c>
      <c r="AG107" s="67" t="s">
        <v>199</v>
      </c>
      <c r="AH107" s="67" t="s">
        <v>199</v>
      </c>
      <c r="AI107" s="67" t="s">
        <v>199</v>
      </c>
      <c r="AJ107" s="67" t="s">
        <v>404</v>
      </c>
      <c r="AK107" s="67" t="s">
        <v>650</v>
      </c>
      <c r="AL107" s="67" t="s">
        <v>622</v>
      </c>
    </row>
    <row r="108" spans="2:38" s="237" customFormat="1" ht="128.25" x14ac:dyDescent="0.2">
      <c r="B108" s="67" t="s">
        <v>455</v>
      </c>
      <c r="C108" s="68" t="s">
        <v>456</v>
      </c>
      <c r="D108" s="67" t="s">
        <v>605</v>
      </c>
      <c r="E108" s="67" t="s">
        <v>606</v>
      </c>
      <c r="F108" s="67" t="s">
        <v>607</v>
      </c>
      <c r="G108" s="67"/>
      <c r="H108" s="67" t="s">
        <v>561</v>
      </c>
      <c r="I108" s="67" t="s">
        <v>199</v>
      </c>
      <c r="J108" s="67" t="s">
        <v>199</v>
      </c>
      <c r="K108" s="67" t="s">
        <v>199</v>
      </c>
      <c r="L108" s="67" t="s">
        <v>199</v>
      </c>
      <c r="M108" s="84" t="s">
        <v>656</v>
      </c>
      <c r="N108" s="85" t="s">
        <v>657</v>
      </c>
      <c r="O108" s="69" t="s">
        <v>658</v>
      </c>
      <c r="P108" s="67" t="s">
        <v>659</v>
      </c>
      <c r="Q108" s="67" t="s">
        <v>660</v>
      </c>
      <c r="R108" s="67" t="s">
        <v>0</v>
      </c>
      <c r="S108" s="70">
        <v>45292</v>
      </c>
      <c r="T108" s="70">
        <v>45657</v>
      </c>
      <c r="U108" s="70" t="s">
        <v>519</v>
      </c>
      <c r="V108" s="51">
        <v>0</v>
      </c>
      <c r="W108" s="248" t="s">
        <v>1761</v>
      </c>
      <c r="X108" s="67">
        <v>50</v>
      </c>
      <c r="Y108" s="67" t="s">
        <v>246</v>
      </c>
      <c r="Z108" s="67" t="s">
        <v>480</v>
      </c>
      <c r="AA108" s="67" t="s">
        <v>199</v>
      </c>
      <c r="AB108" s="67" t="s">
        <v>199</v>
      </c>
      <c r="AC108" s="67" t="s">
        <v>199</v>
      </c>
      <c r="AD108" s="67" t="s">
        <v>209</v>
      </c>
      <c r="AE108" s="67" t="s">
        <v>199</v>
      </c>
      <c r="AF108" s="67" t="s">
        <v>199</v>
      </c>
      <c r="AG108" s="67" t="s">
        <v>199</v>
      </c>
      <c r="AH108" s="67" t="s">
        <v>199</v>
      </c>
      <c r="AI108" s="67" t="s">
        <v>199</v>
      </c>
      <c r="AJ108" s="67" t="s">
        <v>199</v>
      </c>
      <c r="AK108" s="67" t="s">
        <v>199</v>
      </c>
      <c r="AL108" s="67" t="s">
        <v>661</v>
      </c>
    </row>
    <row r="109" spans="2:38" s="237" customFormat="1" ht="128.25" hidden="1" x14ac:dyDescent="0.2">
      <c r="B109" s="67" t="s">
        <v>455</v>
      </c>
      <c r="C109" s="68" t="s">
        <v>456</v>
      </c>
      <c r="D109" s="67" t="s">
        <v>605</v>
      </c>
      <c r="E109" s="67" t="s">
        <v>606</v>
      </c>
      <c r="F109" s="67" t="s">
        <v>607</v>
      </c>
      <c r="G109" s="67"/>
      <c r="H109" s="67" t="s">
        <v>561</v>
      </c>
      <c r="I109" s="67" t="s">
        <v>199</v>
      </c>
      <c r="J109" s="67" t="s">
        <v>199</v>
      </c>
      <c r="K109" s="67" t="s">
        <v>199</v>
      </c>
      <c r="L109" s="67" t="s">
        <v>199</v>
      </c>
      <c r="M109" s="67" t="s">
        <v>662</v>
      </c>
      <c r="N109" s="67" t="s">
        <v>663</v>
      </c>
      <c r="O109" s="69" t="s">
        <v>664</v>
      </c>
      <c r="P109" s="67" t="s">
        <v>491</v>
      </c>
      <c r="Q109" s="67" t="s">
        <v>665</v>
      </c>
      <c r="R109" s="67" t="s">
        <v>99</v>
      </c>
      <c r="S109" s="70">
        <v>45323</v>
      </c>
      <c r="T109" s="70">
        <v>45596</v>
      </c>
      <c r="U109" s="70" t="s">
        <v>519</v>
      </c>
      <c r="V109" s="51"/>
      <c r="W109" s="67"/>
      <c r="X109" s="67"/>
      <c r="Y109" s="67" t="s">
        <v>480</v>
      </c>
      <c r="Z109" s="67" t="s">
        <v>199</v>
      </c>
      <c r="AA109" s="67" t="s">
        <v>199</v>
      </c>
      <c r="AB109" s="67" t="s">
        <v>199</v>
      </c>
      <c r="AC109" s="67" t="s">
        <v>199</v>
      </c>
      <c r="AD109" s="67" t="s">
        <v>492</v>
      </c>
      <c r="AE109" s="67" t="s">
        <v>199</v>
      </c>
      <c r="AF109" s="67" t="s">
        <v>199</v>
      </c>
      <c r="AG109" s="67" t="s">
        <v>199</v>
      </c>
      <c r="AH109" s="67" t="s">
        <v>199</v>
      </c>
      <c r="AI109" s="67" t="s">
        <v>199</v>
      </c>
      <c r="AJ109" s="67" t="s">
        <v>199</v>
      </c>
      <c r="AK109" s="67" t="s">
        <v>199</v>
      </c>
      <c r="AL109" s="67" t="s">
        <v>666</v>
      </c>
    </row>
    <row r="110" spans="2:38" s="237" customFormat="1" ht="128.25" hidden="1" x14ac:dyDescent="0.2">
      <c r="B110" s="67" t="s">
        <v>455</v>
      </c>
      <c r="C110" s="68" t="s">
        <v>456</v>
      </c>
      <c r="D110" s="67" t="s">
        <v>605</v>
      </c>
      <c r="E110" s="67" t="s">
        <v>606</v>
      </c>
      <c r="F110" s="67" t="s">
        <v>607</v>
      </c>
      <c r="G110" s="67"/>
      <c r="H110" s="67" t="s">
        <v>561</v>
      </c>
      <c r="I110" s="67" t="s">
        <v>199</v>
      </c>
      <c r="J110" s="67" t="s">
        <v>199</v>
      </c>
      <c r="K110" s="67" t="s">
        <v>199</v>
      </c>
      <c r="L110" s="67" t="s">
        <v>199</v>
      </c>
      <c r="M110" s="67" t="s">
        <v>667</v>
      </c>
      <c r="N110" s="67" t="s">
        <v>668</v>
      </c>
      <c r="O110" s="69" t="s">
        <v>664</v>
      </c>
      <c r="P110" s="67" t="s">
        <v>491</v>
      </c>
      <c r="Q110" s="67" t="s">
        <v>665</v>
      </c>
      <c r="R110" s="67" t="s">
        <v>99</v>
      </c>
      <c r="S110" s="70">
        <v>45352</v>
      </c>
      <c r="T110" s="70">
        <v>45657</v>
      </c>
      <c r="U110" s="70" t="s">
        <v>519</v>
      </c>
      <c r="V110" s="51"/>
      <c r="W110" s="67"/>
      <c r="X110" s="67"/>
      <c r="Y110" s="67" t="s">
        <v>480</v>
      </c>
      <c r="Z110" s="67" t="s">
        <v>199</v>
      </c>
      <c r="AA110" s="67" t="s">
        <v>199</v>
      </c>
      <c r="AB110" s="67" t="s">
        <v>199</v>
      </c>
      <c r="AC110" s="67" t="s">
        <v>199</v>
      </c>
      <c r="AD110" s="67" t="s">
        <v>492</v>
      </c>
      <c r="AE110" s="67" t="s">
        <v>199</v>
      </c>
      <c r="AF110" s="67" t="s">
        <v>199</v>
      </c>
      <c r="AG110" s="67" t="s">
        <v>199</v>
      </c>
      <c r="AH110" s="67" t="s">
        <v>199</v>
      </c>
      <c r="AI110" s="67" t="s">
        <v>199</v>
      </c>
      <c r="AJ110" s="67" t="s">
        <v>199</v>
      </c>
      <c r="AK110" s="67" t="s">
        <v>199</v>
      </c>
      <c r="AL110" s="67" t="s">
        <v>666</v>
      </c>
    </row>
    <row r="111" spans="2:38" s="237" customFormat="1" ht="128.25" hidden="1" x14ac:dyDescent="0.2">
      <c r="B111" s="67" t="s">
        <v>455</v>
      </c>
      <c r="C111" s="68" t="s">
        <v>456</v>
      </c>
      <c r="D111" s="67" t="s">
        <v>605</v>
      </c>
      <c r="E111" s="67" t="s">
        <v>606</v>
      </c>
      <c r="F111" s="67" t="s">
        <v>607</v>
      </c>
      <c r="G111" s="67"/>
      <c r="H111" s="67" t="s">
        <v>561</v>
      </c>
      <c r="I111" s="67" t="s">
        <v>199</v>
      </c>
      <c r="J111" s="67" t="s">
        <v>199</v>
      </c>
      <c r="K111" s="67" t="s">
        <v>199</v>
      </c>
      <c r="L111" s="67" t="s">
        <v>199</v>
      </c>
      <c r="M111" s="67" t="s">
        <v>669</v>
      </c>
      <c r="N111" s="67" t="s">
        <v>670</v>
      </c>
      <c r="O111" s="69" t="s">
        <v>664</v>
      </c>
      <c r="P111" s="67" t="s">
        <v>491</v>
      </c>
      <c r="Q111" s="67" t="s">
        <v>665</v>
      </c>
      <c r="R111" s="67" t="s">
        <v>99</v>
      </c>
      <c r="S111" s="70">
        <v>45323</v>
      </c>
      <c r="T111" s="70">
        <v>45626</v>
      </c>
      <c r="U111" s="70" t="s">
        <v>519</v>
      </c>
      <c r="V111" s="51"/>
      <c r="W111" s="67"/>
      <c r="X111" s="67"/>
      <c r="Y111" s="67" t="s">
        <v>480</v>
      </c>
      <c r="Z111" s="67" t="s">
        <v>199</v>
      </c>
      <c r="AA111" s="67" t="s">
        <v>199</v>
      </c>
      <c r="AB111" s="67" t="s">
        <v>199</v>
      </c>
      <c r="AC111" s="67" t="s">
        <v>199</v>
      </c>
      <c r="AD111" s="67" t="s">
        <v>492</v>
      </c>
      <c r="AE111" s="67" t="s">
        <v>199</v>
      </c>
      <c r="AF111" s="67" t="s">
        <v>199</v>
      </c>
      <c r="AG111" s="67" t="s">
        <v>199</v>
      </c>
      <c r="AH111" s="67" t="s">
        <v>199</v>
      </c>
      <c r="AI111" s="67" t="s">
        <v>199</v>
      </c>
      <c r="AJ111" s="67" t="s">
        <v>199</v>
      </c>
      <c r="AK111" s="67" t="s">
        <v>199</v>
      </c>
      <c r="AL111" s="67" t="s">
        <v>666</v>
      </c>
    </row>
    <row r="112" spans="2:38" s="237" customFormat="1" ht="128.25" x14ac:dyDescent="0.2">
      <c r="B112" s="67" t="s">
        <v>455</v>
      </c>
      <c r="C112" s="68" t="s">
        <v>456</v>
      </c>
      <c r="D112" s="67" t="s">
        <v>605</v>
      </c>
      <c r="E112" s="67" t="s">
        <v>606</v>
      </c>
      <c r="F112" s="67" t="s">
        <v>607</v>
      </c>
      <c r="G112" s="67"/>
      <c r="H112" s="67" t="s">
        <v>561</v>
      </c>
      <c r="I112" s="67" t="s">
        <v>199</v>
      </c>
      <c r="J112" s="67" t="s">
        <v>199</v>
      </c>
      <c r="K112" s="67" t="s">
        <v>199</v>
      </c>
      <c r="L112" s="67" t="s">
        <v>199</v>
      </c>
      <c r="M112" s="67" t="s">
        <v>671</v>
      </c>
      <c r="N112" s="67" t="s">
        <v>671</v>
      </c>
      <c r="O112" s="69" t="s">
        <v>672</v>
      </c>
      <c r="P112" s="67" t="s">
        <v>673</v>
      </c>
      <c r="Q112" s="67" t="s">
        <v>674</v>
      </c>
      <c r="R112" s="67" t="s">
        <v>0</v>
      </c>
      <c r="S112" s="70">
        <v>45413</v>
      </c>
      <c r="T112" s="70">
        <v>45534</v>
      </c>
      <c r="U112" s="70" t="s">
        <v>519</v>
      </c>
      <c r="V112" s="249">
        <v>3722000</v>
      </c>
      <c r="W112" s="248">
        <v>247</v>
      </c>
      <c r="X112" s="77"/>
      <c r="Y112" s="67" t="s">
        <v>480</v>
      </c>
      <c r="Z112" s="67" t="s">
        <v>199</v>
      </c>
      <c r="AA112" s="67" t="s">
        <v>199</v>
      </c>
      <c r="AB112" s="67" t="s">
        <v>199</v>
      </c>
      <c r="AC112" s="67" t="s">
        <v>199</v>
      </c>
      <c r="AD112" s="67" t="s">
        <v>492</v>
      </c>
      <c r="AE112" s="67" t="s">
        <v>199</v>
      </c>
      <c r="AF112" s="67" t="s">
        <v>199</v>
      </c>
      <c r="AG112" s="67" t="s">
        <v>199</v>
      </c>
      <c r="AH112" s="67" t="s">
        <v>199</v>
      </c>
      <c r="AI112" s="67" t="s">
        <v>199</v>
      </c>
      <c r="AJ112" s="67" t="s">
        <v>199</v>
      </c>
      <c r="AK112" s="67" t="s">
        <v>199</v>
      </c>
      <c r="AL112" s="67" t="s">
        <v>675</v>
      </c>
    </row>
    <row r="113" spans="2:38" s="237" customFormat="1" ht="128.25" hidden="1" x14ac:dyDescent="0.2">
      <c r="B113" s="67" t="s">
        <v>455</v>
      </c>
      <c r="C113" s="68" t="s">
        <v>456</v>
      </c>
      <c r="D113" s="67" t="s">
        <v>605</v>
      </c>
      <c r="E113" s="67" t="s">
        <v>606</v>
      </c>
      <c r="F113" s="67" t="s">
        <v>607</v>
      </c>
      <c r="G113" s="67"/>
      <c r="H113" s="67" t="s">
        <v>561</v>
      </c>
      <c r="I113" s="67" t="s">
        <v>199</v>
      </c>
      <c r="J113" s="67" t="s">
        <v>199</v>
      </c>
      <c r="K113" s="67" t="s">
        <v>199</v>
      </c>
      <c r="L113" s="67" t="s">
        <v>199</v>
      </c>
      <c r="M113" s="67" t="s">
        <v>676</v>
      </c>
      <c r="N113" s="67" t="s">
        <v>677</v>
      </c>
      <c r="O113" s="69" t="s">
        <v>678</v>
      </c>
      <c r="P113" s="67" t="s">
        <v>679</v>
      </c>
      <c r="Q113" s="67" t="s">
        <v>680</v>
      </c>
      <c r="R113" s="67" t="s">
        <v>99</v>
      </c>
      <c r="S113" s="70">
        <v>45292</v>
      </c>
      <c r="T113" s="70">
        <v>45503</v>
      </c>
      <c r="U113" s="70" t="s">
        <v>519</v>
      </c>
      <c r="V113" s="51"/>
      <c r="W113" s="67"/>
      <c r="X113" s="67">
        <v>50</v>
      </c>
      <c r="Y113" s="67" t="s">
        <v>376</v>
      </c>
      <c r="Z113" s="67" t="s">
        <v>199</v>
      </c>
      <c r="AA113" s="67" t="s">
        <v>199</v>
      </c>
      <c r="AB113" s="67" t="s">
        <v>199</v>
      </c>
      <c r="AC113" s="67" t="s">
        <v>199</v>
      </c>
      <c r="AD113" s="67" t="s">
        <v>492</v>
      </c>
      <c r="AE113" s="67" t="s">
        <v>199</v>
      </c>
      <c r="AF113" s="67" t="s">
        <v>199</v>
      </c>
      <c r="AG113" s="67" t="s">
        <v>199</v>
      </c>
      <c r="AH113" s="67" t="s">
        <v>199</v>
      </c>
      <c r="AI113" s="67" t="s">
        <v>199</v>
      </c>
      <c r="AJ113" s="67" t="s">
        <v>199</v>
      </c>
      <c r="AK113" s="67" t="s">
        <v>199</v>
      </c>
      <c r="AL113" s="67" t="s">
        <v>666</v>
      </c>
    </row>
    <row r="114" spans="2:38" s="237" customFormat="1" ht="128.25" hidden="1" x14ac:dyDescent="0.2">
      <c r="B114" s="67" t="s">
        <v>455</v>
      </c>
      <c r="C114" s="68" t="s">
        <v>456</v>
      </c>
      <c r="D114" s="67" t="s">
        <v>605</v>
      </c>
      <c r="E114" s="67" t="s">
        <v>606</v>
      </c>
      <c r="F114" s="67" t="s">
        <v>607</v>
      </c>
      <c r="G114" s="67"/>
      <c r="H114" s="67" t="s">
        <v>561</v>
      </c>
      <c r="I114" s="67" t="s">
        <v>199</v>
      </c>
      <c r="J114" s="67" t="s">
        <v>199</v>
      </c>
      <c r="K114" s="67" t="s">
        <v>199</v>
      </c>
      <c r="L114" s="67" t="s">
        <v>199</v>
      </c>
      <c r="M114" s="67" t="s">
        <v>681</v>
      </c>
      <c r="N114" s="67" t="s">
        <v>682</v>
      </c>
      <c r="O114" s="69" t="s">
        <v>683</v>
      </c>
      <c r="P114" s="67" t="s">
        <v>679</v>
      </c>
      <c r="Q114" s="67" t="s">
        <v>684</v>
      </c>
      <c r="R114" s="67" t="s">
        <v>99</v>
      </c>
      <c r="S114" s="70">
        <v>45292</v>
      </c>
      <c r="T114" s="70">
        <v>45641</v>
      </c>
      <c r="U114" s="70" t="s">
        <v>519</v>
      </c>
      <c r="V114" s="51"/>
      <c r="W114" s="67"/>
      <c r="X114" s="67">
        <v>50</v>
      </c>
      <c r="Y114" s="67" t="s">
        <v>376</v>
      </c>
      <c r="Z114" s="67" t="s">
        <v>199</v>
      </c>
      <c r="AA114" s="67" t="s">
        <v>199</v>
      </c>
      <c r="AB114" s="67" t="s">
        <v>199</v>
      </c>
      <c r="AC114" s="67" t="s">
        <v>199</v>
      </c>
      <c r="AD114" s="67" t="s">
        <v>492</v>
      </c>
      <c r="AE114" s="67" t="s">
        <v>199</v>
      </c>
      <c r="AF114" s="67" t="s">
        <v>199</v>
      </c>
      <c r="AG114" s="67" t="s">
        <v>199</v>
      </c>
      <c r="AH114" s="67" t="s">
        <v>199</v>
      </c>
      <c r="AI114" s="67" t="s">
        <v>199</v>
      </c>
      <c r="AJ114" s="67" t="s">
        <v>199</v>
      </c>
      <c r="AK114" s="67" t="s">
        <v>199</v>
      </c>
      <c r="AL114" s="67" t="s">
        <v>666</v>
      </c>
    </row>
    <row r="115" spans="2:38" s="237" customFormat="1" ht="199.5" hidden="1" x14ac:dyDescent="0.2">
      <c r="B115" s="67" t="s">
        <v>523</v>
      </c>
      <c r="C115" s="68" t="s">
        <v>524</v>
      </c>
      <c r="D115" s="67" t="s">
        <v>685</v>
      </c>
      <c r="E115" s="67" t="s">
        <v>686</v>
      </c>
      <c r="F115" s="67" t="s">
        <v>687</v>
      </c>
      <c r="G115" s="67"/>
      <c r="H115" s="67" t="s">
        <v>282</v>
      </c>
      <c r="I115" s="67" t="s">
        <v>199</v>
      </c>
      <c r="J115" s="67" t="s">
        <v>199</v>
      </c>
      <c r="K115" s="67" t="s">
        <v>199</v>
      </c>
      <c r="L115" s="67" t="s">
        <v>199</v>
      </c>
      <c r="M115" s="67" t="s">
        <v>688</v>
      </c>
      <c r="N115" s="67" t="s">
        <v>689</v>
      </c>
      <c r="O115" s="69" t="s">
        <v>690</v>
      </c>
      <c r="P115" s="67" t="s">
        <v>531</v>
      </c>
      <c r="Q115" s="67" t="s">
        <v>532</v>
      </c>
      <c r="R115" s="67" t="s">
        <v>0</v>
      </c>
      <c r="S115" s="70">
        <v>45292</v>
      </c>
      <c r="T115" s="70">
        <v>45473</v>
      </c>
      <c r="U115" s="70" t="s">
        <v>199</v>
      </c>
      <c r="V115" s="51"/>
      <c r="W115" s="67"/>
      <c r="X115" s="71">
        <v>0.5</v>
      </c>
      <c r="Y115" s="67" t="s">
        <v>534</v>
      </c>
      <c r="Z115" s="67" t="s">
        <v>403</v>
      </c>
      <c r="AA115" s="67" t="s">
        <v>199</v>
      </c>
      <c r="AB115" s="67" t="s">
        <v>199</v>
      </c>
      <c r="AC115" s="67" t="s">
        <v>199</v>
      </c>
      <c r="AD115" s="67" t="s">
        <v>366</v>
      </c>
      <c r="AE115" s="67" t="s">
        <v>199</v>
      </c>
      <c r="AF115" s="67" t="s">
        <v>199</v>
      </c>
      <c r="AG115" s="67" t="s">
        <v>199</v>
      </c>
      <c r="AH115" s="67" t="s">
        <v>199</v>
      </c>
      <c r="AI115" s="67" t="s">
        <v>199</v>
      </c>
      <c r="AJ115" s="67" t="s">
        <v>367</v>
      </c>
      <c r="AK115" s="67" t="s">
        <v>368</v>
      </c>
      <c r="AL115" s="67" t="s">
        <v>536</v>
      </c>
    </row>
    <row r="116" spans="2:38" s="237" customFormat="1" ht="199.5" hidden="1" x14ac:dyDescent="0.2">
      <c r="B116" s="67" t="s">
        <v>523</v>
      </c>
      <c r="C116" s="68" t="s">
        <v>524</v>
      </c>
      <c r="D116" s="67" t="s">
        <v>685</v>
      </c>
      <c r="E116" s="67" t="s">
        <v>686</v>
      </c>
      <c r="F116" s="67" t="s">
        <v>687</v>
      </c>
      <c r="G116" s="67"/>
      <c r="H116" s="67" t="s">
        <v>282</v>
      </c>
      <c r="I116" s="67" t="s">
        <v>199</v>
      </c>
      <c r="J116" s="67" t="s">
        <v>199</v>
      </c>
      <c r="K116" s="67" t="s">
        <v>199</v>
      </c>
      <c r="L116" s="67" t="s">
        <v>199</v>
      </c>
      <c r="M116" s="67" t="s">
        <v>691</v>
      </c>
      <c r="N116" s="67" t="s">
        <v>692</v>
      </c>
      <c r="O116" s="69" t="s">
        <v>690</v>
      </c>
      <c r="P116" s="67" t="s">
        <v>531</v>
      </c>
      <c r="Q116" s="67" t="s">
        <v>532</v>
      </c>
      <c r="R116" s="67" t="s">
        <v>0</v>
      </c>
      <c r="S116" s="70">
        <v>45474</v>
      </c>
      <c r="T116" s="70">
        <v>45641</v>
      </c>
      <c r="U116" s="70" t="s">
        <v>199</v>
      </c>
      <c r="V116" s="51"/>
      <c r="W116" s="67"/>
      <c r="X116" s="71">
        <v>0.5</v>
      </c>
      <c r="Y116" s="67" t="s">
        <v>534</v>
      </c>
      <c r="Z116" s="67" t="s">
        <v>403</v>
      </c>
      <c r="AA116" s="67" t="s">
        <v>199</v>
      </c>
      <c r="AB116" s="67" t="s">
        <v>199</v>
      </c>
      <c r="AC116" s="67" t="s">
        <v>199</v>
      </c>
      <c r="AD116" s="67" t="s">
        <v>366</v>
      </c>
      <c r="AE116" s="67" t="s">
        <v>199</v>
      </c>
      <c r="AF116" s="67" t="s">
        <v>199</v>
      </c>
      <c r="AG116" s="67" t="s">
        <v>199</v>
      </c>
      <c r="AH116" s="67" t="s">
        <v>199</v>
      </c>
      <c r="AI116" s="67" t="s">
        <v>199</v>
      </c>
      <c r="AJ116" s="67" t="s">
        <v>367</v>
      </c>
      <c r="AK116" s="67" t="s">
        <v>368</v>
      </c>
      <c r="AL116" s="67" t="s">
        <v>536</v>
      </c>
    </row>
    <row r="117" spans="2:38" s="237" customFormat="1" ht="199.5" hidden="1" x14ac:dyDescent="0.2">
      <c r="B117" s="67" t="s">
        <v>523</v>
      </c>
      <c r="C117" s="68" t="s">
        <v>524</v>
      </c>
      <c r="D117" s="67" t="s">
        <v>685</v>
      </c>
      <c r="E117" s="67" t="s">
        <v>686</v>
      </c>
      <c r="F117" s="67" t="s">
        <v>687</v>
      </c>
      <c r="G117" s="67"/>
      <c r="H117" s="67" t="s">
        <v>282</v>
      </c>
      <c r="I117" s="67" t="s">
        <v>199</v>
      </c>
      <c r="J117" s="67" t="s">
        <v>199</v>
      </c>
      <c r="K117" s="67" t="s">
        <v>199</v>
      </c>
      <c r="L117" s="67" t="s">
        <v>199</v>
      </c>
      <c r="M117" s="67" t="s">
        <v>693</v>
      </c>
      <c r="N117" s="67" t="s">
        <v>694</v>
      </c>
      <c r="O117" s="69" t="s">
        <v>695</v>
      </c>
      <c r="P117" s="67" t="s">
        <v>543</v>
      </c>
      <c r="Q117" s="67" t="s">
        <v>544</v>
      </c>
      <c r="R117" s="67" t="s">
        <v>545</v>
      </c>
      <c r="S117" s="70">
        <v>45352</v>
      </c>
      <c r="T117" s="70">
        <v>45641</v>
      </c>
      <c r="U117" s="70" t="s">
        <v>519</v>
      </c>
      <c r="V117" s="51"/>
      <c r="W117" s="67"/>
      <c r="X117" s="71">
        <v>1</v>
      </c>
      <c r="Y117" s="67" t="s">
        <v>402</v>
      </c>
      <c r="Z117" s="67" t="s">
        <v>207</v>
      </c>
      <c r="AA117" s="67" t="s">
        <v>199</v>
      </c>
      <c r="AB117" s="67" t="s">
        <v>199</v>
      </c>
      <c r="AC117" s="67" t="s">
        <v>199</v>
      </c>
      <c r="AD117" s="67" t="s">
        <v>366</v>
      </c>
      <c r="AE117" s="67" t="s">
        <v>199</v>
      </c>
      <c r="AF117" s="67" t="s">
        <v>199</v>
      </c>
      <c r="AG117" s="67" t="s">
        <v>199</v>
      </c>
      <c r="AH117" s="67" t="s">
        <v>199</v>
      </c>
      <c r="AI117" s="67" t="s">
        <v>199</v>
      </c>
      <c r="AJ117" s="67" t="s">
        <v>404</v>
      </c>
      <c r="AK117" s="67" t="s">
        <v>405</v>
      </c>
      <c r="AL117" s="67" t="s">
        <v>696</v>
      </c>
    </row>
    <row r="118" spans="2:38" s="237" customFormat="1" ht="199.5" hidden="1" x14ac:dyDescent="0.2">
      <c r="B118" s="67" t="s">
        <v>523</v>
      </c>
      <c r="C118" s="68" t="s">
        <v>524</v>
      </c>
      <c r="D118" s="67" t="s">
        <v>685</v>
      </c>
      <c r="E118" s="67" t="s">
        <v>686</v>
      </c>
      <c r="F118" s="67" t="s">
        <v>687</v>
      </c>
      <c r="G118" s="67"/>
      <c r="H118" s="67" t="s">
        <v>282</v>
      </c>
      <c r="I118" s="67" t="s">
        <v>199</v>
      </c>
      <c r="J118" s="67" t="s">
        <v>199</v>
      </c>
      <c r="K118" s="67" t="s">
        <v>199</v>
      </c>
      <c r="L118" s="67" t="s">
        <v>199</v>
      </c>
      <c r="M118" s="67" t="s">
        <v>697</v>
      </c>
      <c r="N118" s="67" t="s">
        <v>698</v>
      </c>
      <c r="O118" s="69" t="s">
        <v>699</v>
      </c>
      <c r="P118" s="67" t="s">
        <v>543</v>
      </c>
      <c r="Q118" s="67" t="s">
        <v>544</v>
      </c>
      <c r="R118" s="67" t="s">
        <v>545</v>
      </c>
      <c r="S118" s="70">
        <v>45473</v>
      </c>
      <c r="T118" s="70">
        <v>45641</v>
      </c>
      <c r="U118" s="70" t="s">
        <v>519</v>
      </c>
      <c r="V118" s="51"/>
      <c r="W118" s="67"/>
      <c r="X118" s="71">
        <v>1</v>
      </c>
      <c r="Y118" s="67" t="s">
        <v>403</v>
      </c>
      <c r="Z118" s="67" t="s">
        <v>402</v>
      </c>
      <c r="AA118" s="67" t="s">
        <v>199</v>
      </c>
      <c r="AB118" s="67" t="s">
        <v>199</v>
      </c>
      <c r="AC118" s="67" t="s">
        <v>199</v>
      </c>
      <c r="AD118" s="67" t="s">
        <v>366</v>
      </c>
      <c r="AE118" s="67" t="s">
        <v>199</v>
      </c>
      <c r="AF118" s="67" t="s">
        <v>199</v>
      </c>
      <c r="AG118" s="67" t="s">
        <v>199</v>
      </c>
      <c r="AH118" s="67" t="s">
        <v>199</v>
      </c>
      <c r="AI118" s="67" t="s">
        <v>199</v>
      </c>
      <c r="AJ118" s="67" t="s">
        <v>586</v>
      </c>
      <c r="AK118" s="67" t="s">
        <v>700</v>
      </c>
      <c r="AL118" s="67" t="s">
        <v>696</v>
      </c>
    </row>
    <row r="119" spans="2:38" s="237" customFormat="1" ht="199.5" hidden="1" x14ac:dyDescent="0.2">
      <c r="B119" s="67" t="s">
        <v>523</v>
      </c>
      <c r="C119" s="68" t="s">
        <v>524</v>
      </c>
      <c r="D119" s="67" t="s">
        <v>685</v>
      </c>
      <c r="E119" s="67" t="s">
        <v>686</v>
      </c>
      <c r="F119" s="67" t="s">
        <v>687</v>
      </c>
      <c r="G119" s="67"/>
      <c r="H119" s="67" t="s">
        <v>282</v>
      </c>
      <c r="I119" s="67" t="s">
        <v>199</v>
      </c>
      <c r="J119" s="67" t="s">
        <v>199</v>
      </c>
      <c r="K119" s="67" t="s">
        <v>199</v>
      </c>
      <c r="L119" s="67" t="s">
        <v>199</v>
      </c>
      <c r="M119" s="67" t="s">
        <v>701</v>
      </c>
      <c r="N119" s="67" t="s">
        <v>702</v>
      </c>
      <c r="O119" s="69" t="s">
        <v>703</v>
      </c>
      <c r="P119" s="69" t="s">
        <v>704</v>
      </c>
      <c r="Q119" s="67" t="s">
        <v>705</v>
      </c>
      <c r="R119" s="67" t="s">
        <v>119</v>
      </c>
      <c r="S119" s="70">
        <v>45323</v>
      </c>
      <c r="T119" s="70">
        <v>45412</v>
      </c>
      <c r="U119" s="70" t="s">
        <v>519</v>
      </c>
      <c r="V119" s="51"/>
      <c r="W119" s="67"/>
      <c r="X119" s="82"/>
      <c r="Y119" s="67" t="s">
        <v>402</v>
      </c>
      <c r="Z119" s="67" t="s">
        <v>376</v>
      </c>
      <c r="AA119" s="67" t="s">
        <v>199</v>
      </c>
      <c r="AB119" s="67" t="s">
        <v>199</v>
      </c>
      <c r="AC119" s="67" t="s">
        <v>199</v>
      </c>
      <c r="AD119" s="67" t="s">
        <v>366</v>
      </c>
      <c r="AE119" s="67" t="s">
        <v>492</v>
      </c>
      <c r="AF119" s="67" t="s">
        <v>199</v>
      </c>
      <c r="AG119" s="67" t="s">
        <v>199</v>
      </c>
      <c r="AH119" s="67" t="s">
        <v>199</v>
      </c>
      <c r="AI119" s="67" t="s">
        <v>199</v>
      </c>
      <c r="AJ119" s="67" t="s">
        <v>404</v>
      </c>
      <c r="AK119" s="67" t="s">
        <v>706</v>
      </c>
      <c r="AL119" s="67" t="s">
        <v>666</v>
      </c>
    </row>
    <row r="120" spans="2:38" s="237" customFormat="1" ht="199.5" hidden="1" x14ac:dyDescent="0.2">
      <c r="B120" s="67" t="s">
        <v>523</v>
      </c>
      <c r="C120" s="68" t="s">
        <v>524</v>
      </c>
      <c r="D120" s="67" t="s">
        <v>685</v>
      </c>
      <c r="E120" s="67" t="s">
        <v>686</v>
      </c>
      <c r="F120" s="67" t="s">
        <v>687</v>
      </c>
      <c r="G120" s="67"/>
      <c r="H120" s="67" t="s">
        <v>282</v>
      </c>
      <c r="I120" s="67" t="s">
        <v>199</v>
      </c>
      <c r="J120" s="67" t="s">
        <v>199</v>
      </c>
      <c r="K120" s="67" t="s">
        <v>199</v>
      </c>
      <c r="L120" s="67" t="s">
        <v>199</v>
      </c>
      <c r="M120" s="67" t="s">
        <v>707</v>
      </c>
      <c r="N120" s="67" t="s">
        <v>707</v>
      </c>
      <c r="O120" s="69" t="s">
        <v>708</v>
      </c>
      <c r="P120" s="67" t="s">
        <v>709</v>
      </c>
      <c r="Q120" s="69" t="s">
        <v>704</v>
      </c>
      <c r="R120" s="67" t="s">
        <v>119</v>
      </c>
      <c r="S120" s="70">
        <v>45413</v>
      </c>
      <c r="T120" s="70">
        <v>45443</v>
      </c>
      <c r="U120" s="70" t="s">
        <v>519</v>
      </c>
      <c r="V120" s="51"/>
      <c r="W120" s="67"/>
      <c r="X120" s="82"/>
      <c r="Y120" s="67" t="s">
        <v>402</v>
      </c>
      <c r="Z120" s="67" t="s">
        <v>376</v>
      </c>
      <c r="AA120" s="67" t="s">
        <v>199</v>
      </c>
      <c r="AB120" s="67" t="s">
        <v>199</v>
      </c>
      <c r="AC120" s="67" t="s">
        <v>199</v>
      </c>
      <c r="AD120" s="67" t="s">
        <v>366</v>
      </c>
      <c r="AE120" s="67" t="s">
        <v>492</v>
      </c>
      <c r="AF120" s="67" t="s">
        <v>199</v>
      </c>
      <c r="AG120" s="67" t="s">
        <v>199</v>
      </c>
      <c r="AH120" s="67" t="s">
        <v>199</v>
      </c>
      <c r="AI120" s="67" t="s">
        <v>199</v>
      </c>
      <c r="AJ120" s="67" t="s">
        <v>404</v>
      </c>
      <c r="AK120" s="67" t="s">
        <v>706</v>
      </c>
      <c r="AL120" s="67" t="s">
        <v>666</v>
      </c>
    </row>
    <row r="121" spans="2:38" s="237" customFormat="1" ht="199.5" hidden="1" x14ac:dyDescent="0.2">
      <c r="B121" s="67" t="s">
        <v>523</v>
      </c>
      <c r="C121" s="68" t="s">
        <v>524</v>
      </c>
      <c r="D121" s="67" t="s">
        <v>685</v>
      </c>
      <c r="E121" s="67" t="s">
        <v>686</v>
      </c>
      <c r="F121" s="67" t="s">
        <v>687</v>
      </c>
      <c r="G121" s="67"/>
      <c r="H121" s="67" t="s">
        <v>282</v>
      </c>
      <c r="I121" s="67" t="s">
        <v>199</v>
      </c>
      <c r="J121" s="67" t="s">
        <v>199</v>
      </c>
      <c r="K121" s="67" t="s">
        <v>199</v>
      </c>
      <c r="L121" s="67" t="s">
        <v>199</v>
      </c>
      <c r="M121" s="67" t="s">
        <v>710</v>
      </c>
      <c r="N121" s="67" t="s">
        <v>710</v>
      </c>
      <c r="O121" s="69" t="s">
        <v>711</v>
      </c>
      <c r="P121" s="69" t="s">
        <v>704</v>
      </c>
      <c r="Q121" s="67" t="s">
        <v>712</v>
      </c>
      <c r="R121" s="67" t="s">
        <v>119</v>
      </c>
      <c r="S121" s="70">
        <v>45413</v>
      </c>
      <c r="T121" s="70">
        <v>45443</v>
      </c>
      <c r="U121" s="70" t="s">
        <v>519</v>
      </c>
      <c r="V121" s="51"/>
      <c r="W121" s="67"/>
      <c r="X121" s="82"/>
      <c r="Y121" s="67" t="s">
        <v>402</v>
      </c>
      <c r="Z121" s="67" t="s">
        <v>376</v>
      </c>
      <c r="AA121" s="67" t="s">
        <v>199</v>
      </c>
      <c r="AB121" s="67" t="s">
        <v>199</v>
      </c>
      <c r="AC121" s="67" t="s">
        <v>199</v>
      </c>
      <c r="AD121" s="67" t="s">
        <v>366</v>
      </c>
      <c r="AE121" s="67" t="s">
        <v>492</v>
      </c>
      <c r="AF121" s="67" t="s">
        <v>199</v>
      </c>
      <c r="AG121" s="67" t="s">
        <v>199</v>
      </c>
      <c r="AH121" s="67" t="s">
        <v>199</v>
      </c>
      <c r="AI121" s="67" t="s">
        <v>199</v>
      </c>
      <c r="AJ121" s="67" t="s">
        <v>404</v>
      </c>
      <c r="AK121" s="67" t="s">
        <v>706</v>
      </c>
      <c r="AL121" s="67" t="s">
        <v>666</v>
      </c>
    </row>
    <row r="122" spans="2:38" s="237" customFormat="1" ht="199.5" hidden="1" x14ac:dyDescent="0.2">
      <c r="B122" s="67" t="s">
        <v>523</v>
      </c>
      <c r="C122" s="68" t="s">
        <v>524</v>
      </c>
      <c r="D122" s="67" t="s">
        <v>685</v>
      </c>
      <c r="E122" s="67" t="s">
        <v>686</v>
      </c>
      <c r="F122" s="67" t="s">
        <v>687</v>
      </c>
      <c r="G122" s="67"/>
      <c r="H122" s="67" t="s">
        <v>282</v>
      </c>
      <c r="I122" s="67" t="s">
        <v>199</v>
      </c>
      <c r="J122" s="67" t="s">
        <v>199</v>
      </c>
      <c r="K122" s="67" t="s">
        <v>199</v>
      </c>
      <c r="L122" s="67" t="s">
        <v>199</v>
      </c>
      <c r="M122" s="67" t="s">
        <v>713</v>
      </c>
      <c r="N122" s="67" t="s">
        <v>713</v>
      </c>
      <c r="O122" s="69" t="s">
        <v>714</v>
      </c>
      <c r="P122" s="67" t="s">
        <v>715</v>
      </c>
      <c r="Q122" s="67"/>
      <c r="R122" s="67" t="s">
        <v>99</v>
      </c>
      <c r="S122" s="70">
        <v>45444</v>
      </c>
      <c r="T122" s="70">
        <v>45504</v>
      </c>
      <c r="U122" s="70" t="s">
        <v>519</v>
      </c>
      <c r="V122" s="51"/>
      <c r="W122" s="67"/>
      <c r="X122" s="70"/>
      <c r="Y122" s="67" t="s">
        <v>402</v>
      </c>
      <c r="Z122" s="67" t="s">
        <v>376</v>
      </c>
      <c r="AA122" s="67" t="s">
        <v>199</v>
      </c>
      <c r="AB122" s="67" t="s">
        <v>199</v>
      </c>
      <c r="AC122" s="67" t="s">
        <v>199</v>
      </c>
      <c r="AD122" s="67" t="s">
        <v>366</v>
      </c>
      <c r="AE122" s="67" t="s">
        <v>492</v>
      </c>
      <c r="AF122" s="67" t="s">
        <v>199</v>
      </c>
      <c r="AG122" s="67" t="s">
        <v>199</v>
      </c>
      <c r="AH122" s="67" t="s">
        <v>199</v>
      </c>
      <c r="AI122" s="67" t="s">
        <v>199</v>
      </c>
      <c r="AJ122" s="67" t="s">
        <v>404</v>
      </c>
      <c r="AK122" s="67" t="s">
        <v>706</v>
      </c>
      <c r="AL122" s="67" t="s">
        <v>666</v>
      </c>
    </row>
    <row r="123" spans="2:38" s="237" customFormat="1" ht="128.25" hidden="1" x14ac:dyDescent="0.2">
      <c r="B123" s="67" t="s">
        <v>455</v>
      </c>
      <c r="C123" s="68" t="s">
        <v>456</v>
      </c>
      <c r="D123" s="67" t="s">
        <v>716</v>
      </c>
      <c r="E123" s="67" t="s">
        <v>717</v>
      </c>
      <c r="F123" s="67" t="s">
        <v>717</v>
      </c>
      <c r="G123" s="67"/>
      <c r="H123" s="67" t="s">
        <v>561</v>
      </c>
      <c r="I123" s="67" t="s">
        <v>199</v>
      </c>
      <c r="J123" s="67" t="s">
        <v>199</v>
      </c>
      <c r="K123" s="67" t="s">
        <v>199</v>
      </c>
      <c r="L123" s="67" t="s">
        <v>199</v>
      </c>
      <c r="M123" s="67" t="s">
        <v>718</v>
      </c>
      <c r="N123" s="67" t="s">
        <v>719</v>
      </c>
      <c r="O123" s="69" t="s">
        <v>720</v>
      </c>
      <c r="P123" s="67" t="s">
        <v>531</v>
      </c>
      <c r="Q123" s="67" t="s">
        <v>532</v>
      </c>
      <c r="R123" s="67" t="s">
        <v>0</v>
      </c>
      <c r="S123" s="70">
        <v>45292</v>
      </c>
      <c r="T123" s="88">
        <v>45473</v>
      </c>
      <c r="U123" s="70" t="s">
        <v>519</v>
      </c>
      <c r="V123" s="70"/>
      <c r="W123" s="67"/>
      <c r="X123" s="71">
        <v>0.1</v>
      </c>
      <c r="Y123" s="67" t="s">
        <v>534</v>
      </c>
      <c r="Z123" s="67" t="s">
        <v>376</v>
      </c>
      <c r="AA123" s="67" t="s">
        <v>199</v>
      </c>
      <c r="AB123" s="67" t="s">
        <v>199</v>
      </c>
      <c r="AC123" s="67" t="s">
        <v>199</v>
      </c>
      <c r="AD123" s="67" t="s">
        <v>366</v>
      </c>
      <c r="AE123" s="67" t="s">
        <v>199</v>
      </c>
      <c r="AF123" s="67" t="s">
        <v>199</v>
      </c>
      <c r="AG123" s="67" t="s">
        <v>199</v>
      </c>
      <c r="AH123" s="67" t="s">
        <v>199</v>
      </c>
      <c r="AI123" s="67" t="s">
        <v>199</v>
      </c>
      <c r="AJ123" s="67" t="s">
        <v>367</v>
      </c>
      <c r="AK123" s="67" t="s">
        <v>721</v>
      </c>
      <c r="AL123" s="67" t="s">
        <v>536</v>
      </c>
    </row>
    <row r="124" spans="2:38" s="237" customFormat="1" ht="128.25" hidden="1" x14ac:dyDescent="0.2">
      <c r="B124" s="67" t="s">
        <v>455</v>
      </c>
      <c r="C124" s="68" t="s">
        <v>456</v>
      </c>
      <c r="D124" s="67" t="s">
        <v>716</v>
      </c>
      <c r="E124" s="67" t="s">
        <v>717</v>
      </c>
      <c r="F124" s="67" t="s">
        <v>717</v>
      </c>
      <c r="G124" s="67"/>
      <c r="H124" s="67" t="s">
        <v>561</v>
      </c>
      <c r="I124" s="67" t="s">
        <v>199</v>
      </c>
      <c r="J124" s="67" t="s">
        <v>199</v>
      </c>
      <c r="K124" s="67" t="s">
        <v>199</v>
      </c>
      <c r="L124" s="67" t="s">
        <v>199</v>
      </c>
      <c r="M124" s="67" t="s">
        <v>722</v>
      </c>
      <c r="N124" s="67" t="s">
        <v>723</v>
      </c>
      <c r="O124" s="69" t="s">
        <v>720</v>
      </c>
      <c r="P124" s="67" t="s">
        <v>531</v>
      </c>
      <c r="Q124" s="67" t="s">
        <v>532</v>
      </c>
      <c r="R124" s="67" t="s">
        <v>0</v>
      </c>
      <c r="S124" s="70">
        <v>45474</v>
      </c>
      <c r="T124" s="88">
        <v>45641</v>
      </c>
      <c r="U124" s="70" t="s">
        <v>519</v>
      </c>
      <c r="V124" s="51"/>
      <c r="W124" s="67"/>
      <c r="X124" s="71">
        <v>0.1</v>
      </c>
      <c r="Y124" s="67" t="s">
        <v>534</v>
      </c>
      <c r="Z124" s="67" t="s">
        <v>376</v>
      </c>
      <c r="AA124" s="67" t="s">
        <v>199</v>
      </c>
      <c r="AB124" s="67" t="s">
        <v>199</v>
      </c>
      <c r="AC124" s="67" t="s">
        <v>199</v>
      </c>
      <c r="AD124" s="67" t="s">
        <v>366</v>
      </c>
      <c r="AE124" s="67" t="s">
        <v>199</v>
      </c>
      <c r="AF124" s="67" t="s">
        <v>199</v>
      </c>
      <c r="AG124" s="67" t="s">
        <v>199</v>
      </c>
      <c r="AH124" s="67" t="s">
        <v>199</v>
      </c>
      <c r="AI124" s="67" t="s">
        <v>199</v>
      </c>
      <c r="AJ124" s="67" t="s">
        <v>367</v>
      </c>
      <c r="AK124" s="67" t="s">
        <v>721</v>
      </c>
      <c r="AL124" s="67" t="s">
        <v>536</v>
      </c>
    </row>
    <row r="125" spans="2:38" s="237" customFormat="1" ht="128.25" hidden="1" x14ac:dyDescent="0.2">
      <c r="B125" s="67" t="s">
        <v>455</v>
      </c>
      <c r="C125" s="68" t="s">
        <v>456</v>
      </c>
      <c r="D125" s="67" t="s">
        <v>716</v>
      </c>
      <c r="E125" s="67" t="s">
        <v>717</v>
      </c>
      <c r="F125" s="67" t="s">
        <v>717</v>
      </c>
      <c r="G125" s="67"/>
      <c r="H125" s="67" t="s">
        <v>561</v>
      </c>
      <c r="I125" s="67" t="s">
        <v>199</v>
      </c>
      <c r="J125" s="67" t="s">
        <v>199</v>
      </c>
      <c r="K125" s="67" t="s">
        <v>199</v>
      </c>
      <c r="L125" s="67" t="s">
        <v>199</v>
      </c>
      <c r="M125" s="67" t="s">
        <v>724</v>
      </c>
      <c r="N125" s="69" t="s">
        <v>725</v>
      </c>
      <c r="O125" s="67" t="s">
        <v>726</v>
      </c>
      <c r="P125" s="67" t="s">
        <v>531</v>
      </c>
      <c r="Q125" s="67" t="s">
        <v>532</v>
      </c>
      <c r="R125" s="67" t="s">
        <v>0</v>
      </c>
      <c r="S125" s="70">
        <v>45292</v>
      </c>
      <c r="T125" s="88">
        <v>45473</v>
      </c>
      <c r="U125" s="70" t="s">
        <v>519</v>
      </c>
      <c r="V125" s="51"/>
      <c r="W125" s="67"/>
      <c r="X125" s="71">
        <v>0.1</v>
      </c>
      <c r="Y125" s="67" t="s">
        <v>534</v>
      </c>
      <c r="Z125" s="67" t="s">
        <v>376</v>
      </c>
      <c r="AA125" s="67" t="s">
        <v>199</v>
      </c>
      <c r="AB125" s="67" t="s">
        <v>199</v>
      </c>
      <c r="AC125" s="67" t="s">
        <v>199</v>
      </c>
      <c r="AD125" s="67" t="s">
        <v>366</v>
      </c>
      <c r="AE125" s="67" t="s">
        <v>199</v>
      </c>
      <c r="AF125" s="67" t="s">
        <v>199</v>
      </c>
      <c r="AG125" s="67" t="s">
        <v>199</v>
      </c>
      <c r="AH125" s="67" t="s">
        <v>199</v>
      </c>
      <c r="AI125" s="67" t="s">
        <v>199</v>
      </c>
      <c r="AJ125" s="67" t="s">
        <v>367</v>
      </c>
      <c r="AK125" s="67" t="s">
        <v>411</v>
      </c>
      <c r="AL125" s="67" t="s">
        <v>536</v>
      </c>
    </row>
    <row r="126" spans="2:38" s="237" customFormat="1" ht="128.25" hidden="1" x14ac:dyDescent="0.2">
      <c r="B126" s="67" t="s">
        <v>455</v>
      </c>
      <c r="C126" s="68" t="s">
        <v>456</v>
      </c>
      <c r="D126" s="67" t="s">
        <v>716</v>
      </c>
      <c r="E126" s="67" t="s">
        <v>717</v>
      </c>
      <c r="F126" s="67" t="s">
        <v>717</v>
      </c>
      <c r="G126" s="67"/>
      <c r="H126" s="67" t="s">
        <v>561</v>
      </c>
      <c r="I126" s="67" t="s">
        <v>199</v>
      </c>
      <c r="J126" s="67" t="s">
        <v>199</v>
      </c>
      <c r="K126" s="67" t="s">
        <v>199</v>
      </c>
      <c r="L126" s="67" t="s">
        <v>199</v>
      </c>
      <c r="M126" s="67" t="s">
        <v>727</v>
      </c>
      <c r="N126" s="69" t="s">
        <v>725</v>
      </c>
      <c r="O126" s="67" t="s">
        <v>726</v>
      </c>
      <c r="P126" s="67" t="s">
        <v>532</v>
      </c>
      <c r="Q126" s="67" t="s">
        <v>531</v>
      </c>
      <c r="R126" s="67" t="s">
        <v>0</v>
      </c>
      <c r="S126" s="70">
        <v>45474</v>
      </c>
      <c r="T126" s="88">
        <v>45641</v>
      </c>
      <c r="U126" s="70" t="s">
        <v>519</v>
      </c>
      <c r="V126" s="51"/>
      <c r="W126" s="67"/>
      <c r="X126" s="71">
        <v>0.3</v>
      </c>
      <c r="Y126" s="67" t="s">
        <v>534</v>
      </c>
      <c r="Z126" s="67" t="s">
        <v>376</v>
      </c>
      <c r="AA126" s="67" t="s">
        <v>199</v>
      </c>
      <c r="AB126" s="67" t="s">
        <v>199</v>
      </c>
      <c r="AC126" s="67" t="s">
        <v>199</v>
      </c>
      <c r="AD126" s="67" t="s">
        <v>366</v>
      </c>
      <c r="AE126" s="67" t="s">
        <v>199</v>
      </c>
      <c r="AF126" s="67" t="s">
        <v>199</v>
      </c>
      <c r="AG126" s="67" t="s">
        <v>199</v>
      </c>
      <c r="AH126" s="67" t="s">
        <v>199</v>
      </c>
      <c r="AI126" s="67" t="s">
        <v>199</v>
      </c>
      <c r="AJ126" s="67" t="s">
        <v>367</v>
      </c>
      <c r="AK126" s="67" t="s">
        <v>411</v>
      </c>
      <c r="AL126" s="67" t="s">
        <v>536</v>
      </c>
    </row>
    <row r="127" spans="2:38" s="237" customFormat="1" ht="128.25" hidden="1" x14ac:dyDescent="0.2">
      <c r="B127" s="67" t="s">
        <v>455</v>
      </c>
      <c r="C127" s="68" t="s">
        <v>456</v>
      </c>
      <c r="D127" s="67" t="s">
        <v>716</v>
      </c>
      <c r="E127" s="67" t="s">
        <v>717</v>
      </c>
      <c r="F127" s="67" t="s">
        <v>717</v>
      </c>
      <c r="G127" s="67"/>
      <c r="H127" s="67" t="s">
        <v>561</v>
      </c>
      <c r="I127" s="67" t="s">
        <v>199</v>
      </c>
      <c r="J127" s="67" t="s">
        <v>199</v>
      </c>
      <c r="K127" s="67" t="s">
        <v>199</v>
      </c>
      <c r="L127" s="67" t="s">
        <v>199</v>
      </c>
      <c r="M127" s="67" t="s">
        <v>728</v>
      </c>
      <c r="N127" s="67" t="s">
        <v>729</v>
      </c>
      <c r="O127" s="69" t="s">
        <v>730</v>
      </c>
      <c r="P127" s="67" t="s">
        <v>531</v>
      </c>
      <c r="Q127" s="67" t="s">
        <v>532</v>
      </c>
      <c r="R127" s="67" t="s">
        <v>0</v>
      </c>
      <c r="S127" s="70">
        <v>45474</v>
      </c>
      <c r="T127" s="70">
        <v>45641</v>
      </c>
      <c r="U127" s="70" t="s">
        <v>519</v>
      </c>
      <c r="V127" s="51"/>
      <c r="W127" s="67"/>
      <c r="X127" s="71">
        <v>0.2</v>
      </c>
      <c r="Y127" s="67" t="s">
        <v>534</v>
      </c>
      <c r="Z127" s="67" t="s">
        <v>376</v>
      </c>
      <c r="AA127" s="67" t="s">
        <v>199</v>
      </c>
      <c r="AB127" s="67" t="s">
        <v>199</v>
      </c>
      <c r="AC127" s="67" t="s">
        <v>199</v>
      </c>
      <c r="AD127" s="67" t="s">
        <v>366</v>
      </c>
      <c r="AE127" s="67" t="s">
        <v>199</v>
      </c>
      <c r="AF127" s="67" t="s">
        <v>199</v>
      </c>
      <c r="AG127" s="67" t="s">
        <v>199</v>
      </c>
      <c r="AH127" s="67" t="s">
        <v>199</v>
      </c>
      <c r="AI127" s="67" t="s">
        <v>199</v>
      </c>
      <c r="AJ127" s="67" t="s">
        <v>404</v>
      </c>
      <c r="AK127" s="67" t="s">
        <v>612</v>
      </c>
      <c r="AL127" s="67" t="s">
        <v>536</v>
      </c>
    </row>
    <row r="128" spans="2:38" s="237" customFormat="1" ht="128.25" hidden="1" x14ac:dyDescent="0.2">
      <c r="B128" s="67" t="s">
        <v>455</v>
      </c>
      <c r="C128" s="68" t="s">
        <v>456</v>
      </c>
      <c r="D128" s="67" t="s">
        <v>716</v>
      </c>
      <c r="E128" s="67" t="s">
        <v>717</v>
      </c>
      <c r="F128" s="67" t="s">
        <v>717</v>
      </c>
      <c r="G128" s="67"/>
      <c r="H128" s="67" t="s">
        <v>561</v>
      </c>
      <c r="I128" s="67" t="s">
        <v>199</v>
      </c>
      <c r="J128" s="67" t="s">
        <v>199</v>
      </c>
      <c r="K128" s="67" t="s">
        <v>199</v>
      </c>
      <c r="L128" s="67" t="s">
        <v>199</v>
      </c>
      <c r="M128" s="67" t="s">
        <v>731</v>
      </c>
      <c r="N128" s="67" t="s">
        <v>732</v>
      </c>
      <c r="O128" s="69" t="s">
        <v>733</v>
      </c>
      <c r="P128" s="67" t="s">
        <v>531</v>
      </c>
      <c r="Q128" s="67" t="s">
        <v>532</v>
      </c>
      <c r="R128" s="67" t="s">
        <v>0</v>
      </c>
      <c r="S128" s="70">
        <v>45505</v>
      </c>
      <c r="T128" s="70">
        <v>45595</v>
      </c>
      <c r="U128" s="70" t="s">
        <v>519</v>
      </c>
      <c r="V128" s="51"/>
      <c r="W128" s="67"/>
      <c r="X128" s="71">
        <v>0.1</v>
      </c>
      <c r="Y128" s="67" t="s">
        <v>534</v>
      </c>
      <c r="Z128" s="67" t="s">
        <v>376</v>
      </c>
      <c r="AA128" s="67" t="s">
        <v>199</v>
      </c>
      <c r="AB128" s="67" t="s">
        <v>199</v>
      </c>
      <c r="AC128" s="67" t="s">
        <v>199</v>
      </c>
      <c r="AD128" s="67" t="s">
        <v>366</v>
      </c>
      <c r="AE128" s="67" t="s">
        <v>492</v>
      </c>
      <c r="AF128" s="67" t="s">
        <v>199</v>
      </c>
      <c r="AG128" s="67" t="s">
        <v>199</v>
      </c>
      <c r="AH128" s="67" t="s">
        <v>199</v>
      </c>
      <c r="AI128" s="67" t="s">
        <v>199</v>
      </c>
      <c r="AJ128" s="67" t="s">
        <v>404</v>
      </c>
      <c r="AK128" s="67" t="s">
        <v>612</v>
      </c>
      <c r="AL128" s="67" t="s">
        <v>536</v>
      </c>
    </row>
    <row r="129" spans="2:38" s="237" customFormat="1" ht="128.25" hidden="1" x14ac:dyDescent="0.2">
      <c r="B129" s="67" t="s">
        <v>455</v>
      </c>
      <c r="C129" s="68" t="s">
        <v>456</v>
      </c>
      <c r="D129" s="67" t="s">
        <v>716</v>
      </c>
      <c r="E129" s="67" t="s">
        <v>717</v>
      </c>
      <c r="F129" s="67" t="s">
        <v>717</v>
      </c>
      <c r="G129" s="67"/>
      <c r="H129" s="67" t="s">
        <v>561</v>
      </c>
      <c r="I129" s="67" t="s">
        <v>199</v>
      </c>
      <c r="J129" s="67" t="s">
        <v>199</v>
      </c>
      <c r="K129" s="67" t="s">
        <v>199</v>
      </c>
      <c r="L129" s="67" t="s">
        <v>199</v>
      </c>
      <c r="M129" s="67" t="s">
        <v>734</v>
      </c>
      <c r="N129" s="67" t="s">
        <v>735</v>
      </c>
      <c r="O129" s="69" t="s">
        <v>736</v>
      </c>
      <c r="P129" s="67" t="s">
        <v>532</v>
      </c>
      <c r="Q129" s="67" t="s">
        <v>531</v>
      </c>
      <c r="R129" s="67" t="s">
        <v>0</v>
      </c>
      <c r="S129" s="70">
        <v>45292</v>
      </c>
      <c r="T129" s="70">
        <v>45473</v>
      </c>
      <c r="U129" s="70" t="s">
        <v>519</v>
      </c>
      <c r="V129" s="51"/>
      <c r="W129" s="67"/>
      <c r="X129" s="71">
        <v>0.1</v>
      </c>
      <c r="Y129" s="67" t="s">
        <v>534</v>
      </c>
      <c r="Z129" s="67" t="s">
        <v>376</v>
      </c>
      <c r="AA129" s="67" t="s">
        <v>199</v>
      </c>
      <c r="AB129" s="67" t="s">
        <v>199</v>
      </c>
      <c r="AC129" s="67" t="s">
        <v>199</v>
      </c>
      <c r="AD129" s="67" t="s">
        <v>366</v>
      </c>
      <c r="AE129" s="67" t="s">
        <v>520</v>
      </c>
      <c r="AF129" s="67" t="s">
        <v>199</v>
      </c>
      <c r="AG129" s="67" t="s">
        <v>199</v>
      </c>
      <c r="AH129" s="67" t="s">
        <v>199</v>
      </c>
      <c r="AI129" s="67" t="s">
        <v>199</v>
      </c>
      <c r="AJ129" s="67" t="s">
        <v>367</v>
      </c>
      <c r="AK129" s="67" t="s">
        <v>650</v>
      </c>
      <c r="AL129" s="67" t="s">
        <v>536</v>
      </c>
    </row>
    <row r="130" spans="2:38" s="237" customFormat="1" ht="128.25" hidden="1" x14ac:dyDescent="0.2">
      <c r="B130" s="67" t="s">
        <v>455</v>
      </c>
      <c r="C130" s="68" t="s">
        <v>456</v>
      </c>
      <c r="D130" s="67" t="s">
        <v>716</v>
      </c>
      <c r="E130" s="67" t="s">
        <v>717</v>
      </c>
      <c r="F130" s="67" t="s">
        <v>717</v>
      </c>
      <c r="G130" s="67"/>
      <c r="H130" s="67" t="s">
        <v>561</v>
      </c>
      <c r="I130" s="67" t="s">
        <v>199</v>
      </c>
      <c r="J130" s="67" t="s">
        <v>199</v>
      </c>
      <c r="K130" s="67" t="s">
        <v>199</v>
      </c>
      <c r="L130" s="67" t="s">
        <v>199</v>
      </c>
      <c r="M130" s="67" t="s">
        <v>737</v>
      </c>
      <c r="N130" s="67" t="s">
        <v>738</v>
      </c>
      <c r="O130" s="69" t="s">
        <v>739</v>
      </c>
      <c r="P130" s="67" t="s">
        <v>259</v>
      </c>
      <c r="Q130" s="67" t="s">
        <v>740</v>
      </c>
      <c r="R130" s="69" t="s">
        <v>72</v>
      </c>
      <c r="S130" s="70">
        <v>45292</v>
      </c>
      <c r="T130" s="70">
        <v>45641</v>
      </c>
      <c r="U130" s="75" t="s">
        <v>199</v>
      </c>
      <c r="V130" s="51"/>
      <c r="W130" s="67"/>
      <c r="X130" s="71">
        <v>1</v>
      </c>
      <c r="Y130" s="67" t="s">
        <v>376</v>
      </c>
      <c r="Z130" s="67" t="s">
        <v>199</v>
      </c>
      <c r="AA130" s="67" t="s">
        <v>199</v>
      </c>
      <c r="AB130" s="67" t="s">
        <v>199</v>
      </c>
      <c r="AC130" s="67" t="s">
        <v>199</v>
      </c>
      <c r="AD130" s="67" t="s">
        <v>209</v>
      </c>
      <c r="AE130" s="67" t="s">
        <v>199</v>
      </c>
      <c r="AF130" s="67" t="s">
        <v>199</v>
      </c>
      <c r="AG130" s="67" t="s">
        <v>199</v>
      </c>
      <c r="AH130" s="67" t="s">
        <v>199</v>
      </c>
      <c r="AI130" s="67" t="s">
        <v>199</v>
      </c>
      <c r="AJ130" s="67" t="s">
        <v>199</v>
      </c>
      <c r="AK130" s="67" t="s">
        <v>199</v>
      </c>
      <c r="AL130" s="69" t="s">
        <v>262</v>
      </c>
    </row>
    <row r="131" spans="2:38" s="237" customFormat="1" ht="128.25" hidden="1" x14ac:dyDescent="0.2">
      <c r="B131" s="79" t="s">
        <v>455</v>
      </c>
      <c r="C131" s="80" t="s">
        <v>456</v>
      </c>
      <c r="D131" s="76" t="s">
        <v>716</v>
      </c>
      <c r="E131" s="67" t="s">
        <v>717</v>
      </c>
      <c r="F131" s="76" t="s">
        <v>717</v>
      </c>
      <c r="G131" s="76"/>
      <c r="H131" s="76" t="s">
        <v>561</v>
      </c>
      <c r="I131" s="76" t="s">
        <v>199</v>
      </c>
      <c r="J131" s="67" t="s">
        <v>199</v>
      </c>
      <c r="K131" s="67" t="s">
        <v>199</v>
      </c>
      <c r="L131" s="67" t="s">
        <v>199</v>
      </c>
      <c r="M131" s="67" t="s">
        <v>741</v>
      </c>
      <c r="N131" s="67" t="s">
        <v>742</v>
      </c>
      <c r="O131" s="69" t="s">
        <v>743</v>
      </c>
      <c r="P131" s="67" t="s">
        <v>349</v>
      </c>
      <c r="Q131" s="76" t="s">
        <v>398</v>
      </c>
      <c r="R131" s="67" t="s">
        <v>84</v>
      </c>
      <c r="S131" s="70">
        <v>45324</v>
      </c>
      <c r="T131" s="70">
        <v>45626</v>
      </c>
      <c r="U131" s="70" t="s">
        <v>282</v>
      </c>
      <c r="V131" s="50" t="s">
        <v>206</v>
      </c>
      <c r="W131" s="69" t="s">
        <v>206</v>
      </c>
      <c r="X131" s="71">
        <v>1</v>
      </c>
      <c r="Y131" s="67" t="s">
        <v>402</v>
      </c>
      <c r="Z131" s="67" t="s">
        <v>403</v>
      </c>
      <c r="AA131" s="67" t="s">
        <v>376</v>
      </c>
      <c r="AB131" s="67" t="s">
        <v>199</v>
      </c>
      <c r="AC131" s="69" t="s">
        <v>199</v>
      </c>
      <c r="AD131" s="67" t="s">
        <v>366</v>
      </c>
      <c r="AE131" s="67" t="s">
        <v>199</v>
      </c>
      <c r="AF131" s="67" t="s">
        <v>199</v>
      </c>
      <c r="AG131" s="67" t="s">
        <v>199</v>
      </c>
      <c r="AH131" s="67" t="s">
        <v>199</v>
      </c>
      <c r="AI131" s="67" t="s">
        <v>199</v>
      </c>
      <c r="AJ131" s="67" t="s">
        <v>367</v>
      </c>
      <c r="AK131" s="67" t="s">
        <v>368</v>
      </c>
      <c r="AL131" s="67" t="s">
        <v>420</v>
      </c>
    </row>
    <row r="132" spans="2:38" s="237" customFormat="1" ht="128.25" hidden="1" x14ac:dyDescent="0.2">
      <c r="B132" s="67" t="s">
        <v>455</v>
      </c>
      <c r="C132" s="68" t="s">
        <v>456</v>
      </c>
      <c r="D132" s="67" t="s">
        <v>716</v>
      </c>
      <c r="E132" s="67" t="s">
        <v>717</v>
      </c>
      <c r="F132" s="67" t="s">
        <v>717</v>
      </c>
      <c r="G132" s="67"/>
      <c r="H132" s="67" t="s">
        <v>561</v>
      </c>
      <c r="I132" s="67" t="s">
        <v>199</v>
      </c>
      <c r="J132" s="67" t="s">
        <v>199</v>
      </c>
      <c r="K132" s="67" t="s">
        <v>199</v>
      </c>
      <c r="L132" s="67" t="s">
        <v>199</v>
      </c>
      <c r="M132" s="67" t="s">
        <v>744</v>
      </c>
      <c r="N132" s="67" t="s">
        <v>745</v>
      </c>
      <c r="O132" s="69" t="s">
        <v>746</v>
      </c>
      <c r="P132" s="67" t="s">
        <v>620</v>
      </c>
      <c r="Q132" s="67" t="s">
        <v>621</v>
      </c>
      <c r="R132" s="67" t="s">
        <v>0</v>
      </c>
      <c r="S132" s="75">
        <v>45292</v>
      </c>
      <c r="T132" s="75">
        <v>45641</v>
      </c>
      <c r="U132" s="75" t="s">
        <v>519</v>
      </c>
      <c r="V132" s="51"/>
      <c r="W132" s="67"/>
      <c r="X132" s="69">
        <v>60</v>
      </c>
      <c r="Y132" s="67" t="s">
        <v>480</v>
      </c>
      <c r="Z132" s="67" t="s">
        <v>376</v>
      </c>
      <c r="AA132" s="67" t="s">
        <v>199</v>
      </c>
      <c r="AB132" s="67" t="s">
        <v>199</v>
      </c>
      <c r="AC132" s="67" t="s">
        <v>199</v>
      </c>
      <c r="AD132" s="67" t="s">
        <v>632</v>
      </c>
      <c r="AE132" s="67" t="s">
        <v>520</v>
      </c>
      <c r="AF132" s="67" t="s">
        <v>492</v>
      </c>
      <c r="AG132" s="67" t="s">
        <v>199</v>
      </c>
      <c r="AH132" s="67" t="s">
        <v>199</v>
      </c>
      <c r="AI132" s="67" t="s">
        <v>199</v>
      </c>
      <c r="AJ132" s="67" t="s">
        <v>199</v>
      </c>
      <c r="AK132" s="67" t="s">
        <v>199</v>
      </c>
      <c r="AL132" s="67" t="s">
        <v>622</v>
      </c>
    </row>
    <row r="133" spans="2:38" s="237" customFormat="1" ht="128.25" hidden="1" x14ac:dyDescent="0.2">
      <c r="B133" s="67" t="s">
        <v>455</v>
      </c>
      <c r="C133" s="68" t="s">
        <v>456</v>
      </c>
      <c r="D133" s="67" t="s">
        <v>716</v>
      </c>
      <c r="E133" s="67" t="s">
        <v>717</v>
      </c>
      <c r="F133" s="67" t="s">
        <v>717</v>
      </c>
      <c r="G133" s="67"/>
      <c r="H133" s="67" t="s">
        <v>561</v>
      </c>
      <c r="I133" s="67" t="s">
        <v>199</v>
      </c>
      <c r="J133" s="67" t="s">
        <v>199</v>
      </c>
      <c r="K133" s="67" t="s">
        <v>199</v>
      </c>
      <c r="L133" s="67" t="s">
        <v>199</v>
      </c>
      <c r="M133" s="67" t="s">
        <v>747</v>
      </c>
      <c r="N133" s="67" t="s">
        <v>748</v>
      </c>
      <c r="O133" s="69" t="s">
        <v>749</v>
      </c>
      <c r="P133" s="67" t="s">
        <v>620</v>
      </c>
      <c r="Q133" s="67" t="s">
        <v>621</v>
      </c>
      <c r="R133" s="67" t="s">
        <v>0</v>
      </c>
      <c r="S133" s="75">
        <v>45292</v>
      </c>
      <c r="T133" s="75">
        <v>45641</v>
      </c>
      <c r="U133" s="75" t="s">
        <v>519</v>
      </c>
      <c r="V133" s="51"/>
      <c r="W133" s="67"/>
      <c r="X133" s="69">
        <v>40</v>
      </c>
      <c r="Y133" s="67" t="s">
        <v>480</v>
      </c>
      <c r="Z133" s="67" t="s">
        <v>376</v>
      </c>
      <c r="AA133" s="67" t="s">
        <v>199</v>
      </c>
      <c r="AB133" s="67" t="s">
        <v>199</v>
      </c>
      <c r="AC133" s="67" t="s">
        <v>199</v>
      </c>
      <c r="AD133" s="67" t="s">
        <v>632</v>
      </c>
      <c r="AE133" s="67" t="s">
        <v>520</v>
      </c>
      <c r="AF133" s="67" t="s">
        <v>492</v>
      </c>
      <c r="AG133" s="67" t="s">
        <v>199</v>
      </c>
      <c r="AH133" s="67" t="s">
        <v>199</v>
      </c>
      <c r="AI133" s="67" t="s">
        <v>199</v>
      </c>
      <c r="AJ133" s="67" t="s">
        <v>199</v>
      </c>
      <c r="AK133" s="67" t="s">
        <v>199</v>
      </c>
      <c r="AL133" s="67" t="s">
        <v>622</v>
      </c>
    </row>
    <row r="134" spans="2:38" s="237" customFormat="1" ht="128.25" x14ac:dyDescent="0.2">
      <c r="B134" s="67" t="s">
        <v>455</v>
      </c>
      <c r="C134" s="68" t="s">
        <v>456</v>
      </c>
      <c r="D134" s="67" t="s">
        <v>716</v>
      </c>
      <c r="E134" s="67" t="s">
        <v>717</v>
      </c>
      <c r="F134" s="67" t="s">
        <v>717</v>
      </c>
      <c r="G134" s="67"/>
      <c r="H134" s="67" t="s">
        <v>561</v>
      </c>
      <c r="I134" s="67" t="s">
        <v>199</v>
      </c>
      <c r="J134" s="67" t="s">
        <v>199</v>
      </c>
      <c r="K134" s="67" t="s">
        <v>199</v>
      </c>
      <c r="L134" s="67" t="s">
        <v>199</v>
      </c>
      <c r="M134" s="84" t="s">
        <v>750</v>
      </c>
      <c r="N134" s="67" t="s">
        <v>751</v>
      </c>
      <c r="O134" s="69" t="s">
        <v>752</v>
      </c>
      <c r="P134" s="67" t="s">
        <v>673</v>
      </c>
      <c r="Q134" s="67" t="s">
        <v>674</v>
      </c>
      <c r="R134" s="67" t="s">
        <v>0</v>
      </c>
      <c r="S134" s="70">
        <v>45292</v>
      </c>
      <c r="T134" s="70">
        <v>45473</v>
      </c>
      <c r="U134" s="70" t="s">
        <v>0</v>
      </c>
      <c r="V134" s="235">
        <v>778694968.5</v>
      </c>
      <c r="W134" s="248" t="s">
        <v>753</v>
      </c>
      <c r="X134" s="67">
        <v>40</v>
      </c>
      <c r="Y134" s="67" t="s">
        <v>451</v>
      </c>
      <c r="Z134" s="67" t="s">
        <v>208</v>
      </c>
      <c r="AA134" s="67" t="s">
        <v>376</v>
      </c>
      <c r="AB134" s="67" t="s">
        <v>199</v>
      </c>
      <c r="AC134" s="67" t="s">
        <v>199</v>
      </c>
      <c r="AD134" s="67" t="s">
        <v>209</v>
      </c>
      <c r="AE134" s="67" t="s">
        <v>199</v>
      </c>
      <c r="AF134" s="67" t="s">
        <v>199</v>
      </c>
      <c r="AG134" s="67" t="s">
        <v>199</v>
      </c>
      <c r="AH134" s="67" t="s">
        <v>199</v>
      </c>
      <c r="AI134" s="67" t="s">
        <v>199</v>
      </c>
      <c r="AJ134" s="67" t="s">
        <v>199</v>
      </c>
      <c r="AK134" s="67" t="s">
        <v>199</v>
      </c>
      <c r="AL134" s="67" t="s">
        <v>675</v>
      </c>
    </row>
    <row r="135" spans="2:38" s="237" customFormat="1" ht="128.25" x14ac:dyDescent="0.2">
      <c r="B135" s="67" t="s">
        <v>455</v>
      </c>
      <c r="C135" s="68" t="s">
        <v>456</v>
      </c>
      <c r="D135" s="67" t="s">
        <v>716</v>
      </c>
      <c r="E135" s="67" t="s">
        <v>717</v>
      </c>
      <c r="F135" s="67" t="s">
        <v>717</v>
      </c>
      <c r="G135" s="67"/>
      <c r="H135" s="67" t="s">
        <v>561</v>
      </c>
      <c r="I135" s="67" t="s">
        <v>199</v>
      </c>
      <c r="J135" s="67" t="s">
        <v>199</v>
      </c>
      <c r="K135" s="67" t="s">
        <v>199</v>
      </c>
      <c r="L135" s="67" t="s">
        <v>199</v>
      </c>
      <c r="M135" s="84" t="s">
        <v>754</v>
      </c>
      <c r="N135" s="67" t="s">
        <v>755</v>
      </c>
      <c r="O135" s="69" t="s">
        <v>756</v>
      </c>
      <c r="P135" s="67" t="s">
        <v>673</v>
      </c>
      <c r="Q135" s="67" t="s">
        <v>674</v>
      </c>
      <c r="R135" s="67" t="s">
        <v>0</v>
      </c>
      <c r="S135" s="70">
        <v>45505</v>
      </c>
      <c r="T135" s="70">
        <v>45641</v>
      </c>
      <c r="U135" s="70" t="s">
        <v>0</v>
      </c>
      <c r="V135" s="51">
        <v>0</v>
      </c>
      <c r="W135" s="51" t="s">
        <v>757</v>
      </c>
      <c r="X135" s="67">
        <v>10</v>
      </c>
      <c r="Y135" s="67" t="s">
        <v>451</v>
      </c>
      <c r="Z135" s="67" t="s">
        <v>208</v>
      </c>
      <c r="AA135" s="67" t="s">
        <v>376</v>
      </c>
      <c r="AB135" s="67" t="s">
        <v>199</v>
      </c>
      <c r="AC135" s="67" t="s">
        <v>199</v>
      </c>
      <c r="AD135" s="67" t="s">
        <v>492</v>
      </c>
      <c r="AE135" s="67" t="s">
        <v>199</v>
      </c>
      <c r="AF135" s="67" t="s">
        <v>199</v>
      </c>
      <c r="AG135" s="67" t="s">
        <v>199</v>
      </c>
      <c r="AH135" s="67" t="s">
        <v>199</v>
      </c>
      <c r="AI135" s="67" t="s">
        <v>199</v>
      </c>
      <c r="AJ135" s="67" t="s">
        <v>199</v>
      </c>
      <c r="AK135" s="67" t="s">
        <v>199</v>
      </c>
      <c r="AL135" s="67" t="s">
        <v>675</v>
      </c>
    </row>
    <row r="136" spans="2:38" s="237" customFormat="1" ht="128.25" x14ac:dyDescent="0.2">
      <c r="B136" s="67" t="s">
        <v>455</v>
      </c>
      <c r="C136" s="68" t="s">
        <v>456</v>
      </c>
      <c r="D136" s="67" t="s">
        <v>716</v>
      </c>
      <c r="E136" s="67" t="s">
        <v>717</v>
      </c>
      <c r="F136" s="67" t="s">
        <v>717</v>
      </c>
      <c r="G136" s="67"/>
      <c r="H136" s="67" t="s">
        <v>561</v>
      </c>
      <c r="I136" s="67" t="s">
        <v>199</v>
      </c>
      <c r="J136" s="67" t="s">
        <v>199</v>
      </c>
      <c r="K136" s="67" t="s">
        <v>199</v>
      </c>
      <c r="L136" s="67" t="s">
        <v>199</v>
      </c>
      <c r="M136" s="84" t="s">
        <v>758</v>
      </c>
      <c r="N136" s="67" t="s">
        <v>759</v>
      </c>
      <c r="O136" s="69" t="s">
        <v>760</v>
      </c>
      <c r="P136" s="67" t="s">
        <v>673</v>
      </c>
      <c r="Q136" s="67" t="s">
        <v>674</v>
      </c>
      <c r="R136" s="67" t="s">
        <v>0</v>
      </c>
      <c r="S136" s="70">
        <v>45292</v>
      </c>
      <c r="T136" s="70">
        <v>45473</v>
      </c>
      <c r="U136" s="70" t="s">
        <v>0</v>
      </c>
      <c r="V136" s="249">
        <v>7443893</v>
      </c>
      <c r="W136" s="248">
        <v>247</v>
      </c>
      <c r="X136" s="67">
        <v>30</v>
      </c>
      <c r="Y136" s="67" t="s">
        <v>451</v>
      </c>
      <c r="Z136" s="67" t="s">
        <v>208</v>
      </c>
      <c r="AA136" s="67" t="s">
        <v>376</v>
      </c>
      <c r="AB136" s="67" t="s">
        <v>199</v>
      </c>
      <c r="AC136" s="67" t="s">
        <v>199</v>
      </c>
      <c r="AD136" s="67" t="s">
        <v>492</v>
      </c>
      <c r="AE136" s="67" t="s">
        <v>199</v>
      </c>
      <c r="AF136" s="67" t="s">
        <v>199</v>
      </c>
      <c r="AG136" s="67" t="s">
        <v>199</v>
      </c>
      <c r="AH136" s="67" t="s">
        <v>199</v>
      </c>
      <c r="AI136" s="67" t="s">
        <v>199</v>
      </c>
      <c r="AJ136" s="67" t="s">
        <v>199</v>
      </c>
      <c r="AK136" s="67" t="s">
        <v>199</v>
      </c>
      <c r="AL136" s="67" t="s">
        <v>675</v>
      </c>
    </row>
    <row r="137" spans="2:38" s="237" customFormat="1" ht="128.25" x14ac:dyDescent="0.2">
      <c r="B137" s="67" t="s">
        <v>455</v>
      </c>
      <c r="C137" s="68" t="s">
        <v>456</v>
      </c>
      <c r="D137" s="67" t="s">
        <v>716</v>
      </c>
      <c r="E137" s="67" t="s">
        <v>717</v>
      </c>
      <c r="F137" s="67" t="s">
        <v>717</v>
      </c>
      <c r="G137" s="67"/>
      <c r="H137" s="67" t="s">
        <v>561</v>
      </c>
      <c r="I137" s="67" t="s">
        <v>199</v>
      </c>
      <c r="J137" s="67" t="s">
        <v>199</v>
      </c>
      <c r="K137" s="67" t="s">
        <v>199</v>
      </c>
      <c r="L137" s="67" t="s">
        <v>199</v>
      </c>
      <c r="M137" s="84" t="s">
        <v>761</v>
      </c>
      <c r="N137" s="67" t="s">
        <v>762</v>
      </c>
      <c r="O137" s="69" t="s">
        <v>763</v>
      </c>
      <c r="P137" s="67" t="s">
        <v>673</v>
      </c>
      <c r="Q137" s="67" t="s">
        <v>674</v>
      </c>
      <c r="R137" s="67" t="s">
        <v>0</v>
      </c>
      <c r="S137" s="70">
        <v>45474</v>
      </c>
      <c r="T137" s="70">
        <v>45641</v>
      </c>
      <c r="U137" s="70" t="s">
        <v>0</v>
      </c>
      <c r="V137" s="51">
        <v>22331679</v>
      </c>
      <c r="W137" s="248" t="s">
        <v>764</v>
      </c>
      <c r="X137" s="67">
        <v>10</v>
      </c>
      <c r="Y137" s="67" t="s">
        <v>451</v>
      </c>
      <c r="Z137" s="67" t="s">
        <v>208</v>
      </c>
      <c r="AA137" s="67" t="s">
        <v>376</v>
      </c>
      <c r="AB137" s="67" t="s">
        <v>199</v>
      </c>
      <c r="AC137" s="67" t="s">
        <v>199</v>
      </c>
      <c r="AD137" s="67" t="s">
        <v>492</v>
      </c>
      <c r="AE137" s="67" t="s">
        <v>199</v>
      </c>
      <c r="AF137" s="67" t="s">
        <v>199</v>
      </c>
      <c r="AG137" s="67" t="s">
        <v>199</v>
      </c>
      <c r="AH137" s="67" t="s">
        <v>199</v>
      </c>
      <c r="AI137" s="67" t="s">
        <v>199</v>
      </c>
      <c r="AJ137" s="67" t="s">
        <v>199</v>
      </c>
      <c r="AK137" s="67" t="s">
        <v>199</v>
      </c>
      <c r="AL137" s="67" t="s">
        <v>675</v>
      </c>
    </row>
    <row r="138" spans="2:38" s="237" customFormat="1" ht="128.25" x14ac:dyDescent="0.2">
      <c r="B138" s="67" t="s">
        <v>455</v>
      </c>
      <c r="C138" s="68" t="s">
        <v>456</v>
      </c>
      <c r="D138" s="67" t="s">
        <v>716</v>
      </c>
      <c r="E138" s="67" t="s">
        <v>717</v>
      </c>
      <c r="F138" s="67" t="s">
        <v>717</v>
      </c>
      <c r="G138" s="67"/>
      <c r="H138" s="67" t="s">
        <v>765</v>
      </c>
      <c r="I138" s="67" t="s">
        <v>199</v>
      </c>
      <c r="J138" s="67" t="s">
        <v>199</v>
      </c>
      <c r="K138" s="67" t="s">
        <v>199</v>
      </c>
      <c r="L138" s="67" t="s">
        <v>199</v>
      </c>
      <c r="M138" s="84" t="s">
        <v>766</v>
      </c>
      <c r="N138" s="84" t="s">
        <v>767</v>
      </c>
      <c r="O138" s="69" t="s">
        <v>768</v>
      </c>
      <c r="P138" s="67" t="s">
        <v>673</v>
      </c>
      <c r="Q138" s="67" t="s">
        <v>674</v>
      </c>
      <c r="R138" s="67" t="s">
        <v>0</v>
      </c>
      <c r="S138" s="70">
        <v>45473</v>
      </c>
      <c r="T138" s="70">
        <v>45641</v>
      </c>
      <c r="U138" s="70" t="s">
        <v>519</v>
      </c>
      <c r="V138" s="249">
        <v>3722000</v>
      </c>
      <c r="W138" s="248">
        <v>247</v>
      </c>
      <c r="X138" s="67">
        <v>50</v>
      </c>
      <c r="Y138" s="67" t="s">
        <v>451</v>
      </c>
      <c r="Z138" s="67" t="s">
        <v>208</v>
      </c>
      <c r="AA138" s="67" t="s">
        <v>356</v>
      </c>
      <c r="AB138" s="67" t="s">
        <v>376</v>
      </c>
      <c r="AC138" s="67" t="s">
        <v>199</v>
      </c>
      <c r="AD138" s="67" t="s">
        <v>492</v>
      </c>
      <c r="AE138" s="67" t="s">
        <v>199</v>
      </c>
      <c r="AF138" s="67" t="s">
        <v>199</v>
      </c>
      <c r="AG138" s="67" t="s">
        <v>199</v>
      </c>
      <c r="AH138" s="67" t="s">
        <v>199</v>
      </c>
      <c r="AI138" s="67" t="s">
        <v>199</v>
      </c>
      <c r="AJ138" s="67" t="s">
        <v>199</v>
      </c>
      <c r="AK138" s="67" t="s">
        <v>199</v>
      </c>
      <c r="AL138" s="67" t="s">
        <v>675</v>
      </c>
    </row>
    <row r="139" spans="2:38" s="237" customFormat="1" ht="128.25" x14ac:dyDescent="0.2">
      <c r="B139" s="67" t="s">
        <v>455</v>
      </c>
      <c r="C139" s="68" t="s">
        <v>456</v>
      </c>
      <c r="D139" s="67" t="s">
        <v>716</v>
      </c>
      <c r="E139" s="67" t="s">
        <v>717</v>
      </c>
      <c r="F139" s="67" t="s">
        <v>717</v>
      </c>
      <c r="G139" s="67"/>
      <c r="H139" s="67" t="s">
        <v>765</v>
      </c>
      <c r="I139" s="67" t="s">
        <v>199</v>
      </c>
      <c r="J139" s="67" t="s">
        <v>199</v>
      </c>
      <c r="K139" s="67" t="s">
        <v>199</v>
      </c>
      <c r="L139" s="67" t="s">
        <v>199</v>
      </c>
      <c r="M139" s="84" t="s">
        <v>769</v>
      </c>
      <c r="N139" s="84" t="s">
        <v>770</v>
      </c>
      <c r="O139" s="69" t="s">
        <v>771</v>
      </c>
      <c r="P139" s="67" t="s">
        <v>673</v>
      </c>
      <c r="Q139" s="67" t="s">
        <v>674</v>
      </c>
      <c r="R139" s="67" t="s">
        <v>0</v>
      </c>
      <c r="S139" s="70">
        <v>45292</v>
      </c>
      <c r="T139" s="70">
        <v>45641</v>
      </c>
      <c r="U139" s="70" t="s">
        <v>519</v>
      </c>
      <c r="V139" s="249">
        <v>3722000</v>
      </c>
      <c r="W139" s="248">
        <v>247</v>
      </c>
      <c r="X139" s="67">
        <v>50</v>
      </c>
      <c r="Y139" s="67" t="s">
        <v>451</v>
      </c>
      <c r="Z139" s="67" t="s">
        <v>208</v>
      </c>
      <c r="AA139" s="67" t="s">
        <v>376</v>
      </c>
      <c r="AB139" s="67" t="s">
        <v>480</v>
      </c>
      <c r="AC139" s="67" t="s">
        <v>199</v>
      </c>
      <c r="AD139" s="67" t="s">
        <v>520</v>
      </c>
      <c r="AE139" s="67" t="s">
        <v>199</v>
      </c>
      <c r="AF139" s="67" t="s">
        <v>199</v>
      </c>
      <c r="AG139" s="67" t="s">
        <v>199</v>
      </c>
      <c r="AH139" s="67" t="s">
        <v>199</v>
      </c>
      <c r="AI139" s="67" t="s">
        <v>199</v>
      </c>
      <c r="AJ139" s="67" t="s">
        <v>199</v>
      </c>
      <c r="AK139" s="67" t="s">
        <v>199</v>
      </c>
      <c r="AL139" s="67" t="s">
        <v>675</v>
      </c>
    </row>
    <row r="140" spans="2:38" s="237" customFormat="1" ht="128.25" hidden="1" x14ac:dyDescent="0.2">
      <c r="B140" s="67" t="s">
        <v>455</v>
      </c>
      <c r="C140" s="68" t="s">
        <v>456</v>
      </c>
      <c r="D140" s="67" t="s">
        <v>716</v>
      </c>
      <c r="E140" s="67" t="s">
        <v>717</v>
      </c>
      <c r="F140" s="67" t="s">
        <v>717</v>
      </c>
      <c r="G140" s="67"/>
      <c r="H140" s="67" t="s">
        <v>561</v>
      </c>
      <c r="I140" s="67" t="s">
        <v>199</v>
      </c>
      <c r="J140" s="67" t="s">
        <v>199</v>
      </c>
      <c r="K140" s="67" t="s">
        <v>199</v>
      </c>
      <c r="L140" s="67" t="s">
        <v>199</v>
      </c>
      <c r="M140" s="67" t="s">
        <v>772</v>
      </c>
      <c r="N140" s="67" t="s">
        <v>773</v>
      </c>
      <c r="O140" s="69" t="s">
        <v>774</v>
      </c>
      <c r="P140" s="89" t="s">
        <v>775</v>
      </c>
      <c r="Q140" s="89" t="s">
        <v>776</v>
      </c>
      <c r="R140" s="67" t="s">
        <v>199</v>
      </c>
      <c r="S140" s="70">
        <v>45292</v>
      </c>
      <c r="T140" s="70">
        <v>45473</v>
      </c>
      <c r="U140" s="70" t="s">
        <v>519</v>
      </c>
      <c r="V140" s="51"/>
      <c r="W140" s="67"/>
      <c r="X140" s="71">
        <v>0.5</v>
      </c>
      <c r="Y140" s="67" t="s">
        <v>208</v>
      </c>
      <c r="Z140" s="67" t="s">
        <v>376</v>
      </c>
      <c r="AA140" s="67" t="s">
        <v>402</v>
      </c>
      <c r="AB140" s="67" t="s">
        <v>199</v>
      </c>
      <c r="AC140" s="67" t="s">
        <v>199</v>
      </c>
      <c r="AD140" s="67" t="s">
        <v>366</v>
      </c>
      <c r="AE140" s="67" t="s">
        <v>520</v>
      </c>
      <c r="AF140" s="67" t="s">
        <v>199</v>
      </c>
      <c r="AG140" s="67" t="s">
        <v>199</v>
      </c>
      <c r="AH140" s="67" t="s">
        <v>199</v>
      </c>
      <c r="AI140" s="67" t="s">
        <v>199</v>
      </c>
      <c r="AJ140" s="67" t="s">
        <v>777</v>
      </c>
      <c r="AK140" s="67" t="s">
        <v>411</v>
      </c>
      <c r="AL140" s="67" t="s">
        <v>778</v>
      </c>
    </row>
    <row r="141" spans="2:38" s="237" customFormat="1" ht="128.25" hidden="1" x14ac:dyDescent="0.2">
      <c r="B141" s="67" t="s">
        <v>455</v>
      </c>
      <c r="C141" s="68" t="s">
        <v>456</v>
      </c>
      <c r="D141" s="67" t="s">
        <v>716</v>
      </c>
      <c r="E141" s="67" t="s">
        <v>717</v>
      </c>
      <c r="F141" s="67" t="s">
        <v>717</v>
      </c>
      <c r="G141" s="67"/>
      <c r="H141" s="67" t="s">
        <v>561</v>
      </c>
      <c r="I141" s="67" t="s">
        <v>199</v>
      </c>
      <c r="J141" s="67" t="s">
        <v>199</v>
      </c>
      <c r="K141" s="67" t="s">
        <v>199</v>
      </c>
      <c r="L141" s="67" t="s">
        <v>199</v>
      </c>
      <c r="M141" s="67" t="s">
        <v>779</v>
      </c>
      <c r="N141" s="67" t="s">
        <v>780</v>
      </c>
      <c r="O141" s="69" t="s">
        <v>774</v>
      </c>
      <c r="P141" s="89" t="s">
        <v>775</v>
      </c>
      <c r="Q141" s="89" t="s">
        <v>776</v>
      </c>
      <c r="R141" s="67" t="s">
        <v>199</v>
      </c>
      <c r="S141" s="70">
        <v>45474</v>
      </c>
      <c r="T141" s="70">
        <v>45657</v>
      </c>
      <c r="U141" s="70" t="s">
        <v>519</v>
      </c>
      <c r="V141" s="51"/>
      <c r="W141" s="67"/>
      <c r="X141" s="71">
        <v>0.5</v>
      </c>
      <c r="Y141" s="67" t="s">
        <v>208</v>
      </c>
      <c r="Z141" s="67" t="s">
        <v>376</v>
      </c>
      <c r="AA141" s="67" t="s">
        <v>402</v>
      </c>
      <c r="AB141" s="67" t="s">
        <v>199</v>
      </c>
      <c r="AC141" s="67" t="s">
        <v>199</v>
      </c>
      <c r="AD141" s="67" t="s">
        <v>366</v>
      </c>
      <c r="AE141" s="67" t="s">
        <v>520</v>
      </c>
      <c r="AF141" s="67" t="s">
        <v>199</v>
      </c>
      <c r="AG141" s="67" t="s">
        <v>199</v>
      </c>
      <c r="AH141" s="67" t="s">
        <v>199</v>
      </c>
      <c r="AI141" s="67" t="s">
        <v>199</v>
      </c>
      <c r="AJ141" s="67" t="s">
        <v>777</v>
      </c>
      <c r="AK141" s="67" t="s">
        <v>411</v>
      </c>
      <c r="AL141" s="67" t="s">
        <v>778</v>
      </c>
    </row>
    <row r="142" spans="2:38" s="237" customFormat="1" ht="128.25" hidden="1" x14ac:dyDescent="0.2">
      <c r="B142" s="67" t="s">
        <v>455</v>
      </c>
      <c r="C142" s="68" t="s">
        <v>456</v>
      </c>
      <c r="D142" s="67" t="s">
        <v>716</v>
      </c>
      <c r="E142" s="67" t="s">
        <v>717</v>
      </c>
      <c r="F142" s="67" t="s">
        <v>717</v>
      </c>
      <c r="G142" s="67"/>
      <c r="H142" s="67" t="s">
        <v>561</v>
      </c>
      <c r="I142" s="67" t="s">
        <v>199</v>
      </c>
      <c r="J142" s="67" t="s">
        <v>199</v>
      </c>
      <c r="K142" s="67" t="s">
        <v>199</v>
      </c>
      <c r="L142" s="67" t="s">
        <v>199</v>
      </c>
      <c r="M142" s="67" t="s">
        <v>781</v>
      </c>
      <c r="N142" s="67" t="s">
        <v>782</v>
      </c>
      <c r="O142" s="69" t="s">
        <v>783</v>
      </c>
      <c r="P142" s="67" t="s">
        <v>784</v>
      </c>
      <c r="Q142" s="67" t="s">
        <v>785</v>
      </c>
      <c r="R142" s="67" t="s">
        <v>0</v>
      </c>
      <c r="S142" s="70">
        <v>45292</v>
      </c>
      <c r="T142" s="70">
        <v>45412</v>
      </c>
      <c r="U142" s="70" t="s">
        <v>0</v>
      </c>
      <c r="V142" s="51"/>
      <c r="W142" s="67"/>
      <c r="X142" s="67">
        <v>30</v>
      </c>
      <c r="Y142" s="67" t="s">
        <v>248</v>
      </c>
      <c r="Z142" s="67" t="s">
        <v>246</v>
      </c>
      <c r="AA142" s="67" t="s">
        <v>376</v>
      </c>
      <c r="AB142" s="67" t="s">
        <v>199</v>
      </c>
      <c r="AC142" s="67" t="s">
        <v>199</v>
      </c>
      <c r="AD142" s="67" t="s">
        <v>209</v>
      </c>
      <c r="AE142" s="67" t="s">
        <v>199</v>
      </c>
      <c r="AF142" s="67" t="s">
        <v>199</v>
      </c>
      <c r="AG142" s="67" t="s">
        <v>199</v>
      </c>
      <c r="AH142" s="67" t="s">
        <v>199</v>
      </c>
      <c r="AI142" s="67" t="s">
        <v>199</v>
      </c>
      <c r="AJ142" s="67" t="s">
        <v>199</v>
      </c>
      <c r="AK142" s="67" t="s">
        <v>199</v>
      </c>
      <c r="AL142" s="67" t="s">
        <v>786</v>
      </c>
    </row>
    <row r="143" spans="2:38" s="237" customFormat="1" ht="128.25" hidden="1" x14ac:dyDescent="0.2">
      <c r="B143" s="67" t="s">
        <v>455</v>
      </c>
      <c r="C143" s="68" t="s">
        <v>456</v>
      </c>
      <c r="D143" s="67" t="s">
        <v>716</v>
      </c>
      <c r="E143" s="67" t="s">
        <v>717</v>
      </c>
      <c r="F143" s="67" t="s">
        <v>717</v>
      </c>
      <c r="G143" s="67"/>
      <c r="H143" s="67" t="s">
        <v>561</v>
      </c>
      <c r="I143" s="67" t="s">
        <v>199</v>
      </c>
      <c r="J143" s="67" t="s">
        <v>199</v>
      </c>
      <c r="K143" s="67" t="s">
        <v>199</v>
      </c>
      <c r="L143" s="67" t="s">
        <v>199</v>
      </c>
      <c r="M143" s="67" t="s">
        <v>787</v>
      </c>
      <c r="N143" s="67" t="s">
        <v>788</v>
      </c>
      <c r="O143" s="69" t="s">
        <v>789</v>
      </c>
      <c r="P143" s="67" t="s">
        <v>784</v>
      </c>
      <c r="Q143" s="67" t="s">
        <v>785</v>
      </c>
      <c r="R143" s="67" t="s">
        <v>0</v>
      </c>
      <c r="S143" s="70">
        <v>45292</v>
      </c>
      <c r="T143" s="70">
        <v>45503</v>
      </c>
      <c r="U143" s="70" t="s">
        <v>0</v>
      </c>
      <c r="V143" s="51"/>
      <c r="W143" s="67"/>
      <c r="X143" s="67">
        <v>30</v>
      </c>
      <c r="Y143" s="67" t="s">
        <v>248</v>
      </c>
      <c r="Z143" s="67" t="s">
        <v>246</v>
      </c>
      <c r="AA143" s="67" t="s">
        <v>376</v>
      </c>
      <c r="AB143" s="67" t="s">
        <v>199</v>
      </c>
      <c r="AC143" s="67" t="s">
        <v>199</v>
      </c>
      <c r="AD143" s="67" t="s">
        <v>209</v>
      </c>
      <c r="AE143" s="67" t="s">
        <v>199</v>
      </c>
      <c r="AF143" s="67" t="s">
        <v>199</v>
      </c>
      <c r="AG143" s="67" t="s">
        <v>199</v>
      </c>
      <c r="AH143" s="67" t="s">
        <v>199</v>
      </c>
      <c r="AI143" s="67" t="s">
        <v>199</v>
      </c>
      <c r="AJ143" s="67" t="s">
        <v>199</v>
      </c>
      <c r="AK143" s="67" t="s">
        <v>199</v>
      </c>
      <c r="AL143" s="67" t="s">
        <v>786</v>
      </c>
    </row>
    <row r="144" spans="2:38" s="237" customFormat="1" ht="128.25" hidden="1" x14ac:dyDescent="0.2">
      <c r="B144" s="67" t="s">
        <v>455</v>
      </c>
      <c r="C144" s="68" t="s">
        <v>456</v>
      </c>
      <c r="D144" s="67" t="s">
        <v>716</v>
      </c>
      <c r="E144" s="67" t="s">
        <v>717</v>
      </c>
      <c r="F144" s="67" t="s">
        <v>717</v>
      </c>
      <c r="G144" s="67"/>
      <c r="H144" s="67" t="s">
        <v>561</v>
      </c>
      <c r="I144" s="67" t="s">
        <v>199</v>
      </c>
      <c r="J144" s="67" t="s">
        <v>199</v>
      </c>
      <c r="K144" s="67" t="s">
        <v>199</v>
      </c>
      <c r="L144" s="67" t="s">
        <v>199</v>
      </c>
      <c r="M144" s="67" t="s">
        <v>790</v>
      </c>
      <c r="N144" s="67" t="s">
        <v>791</v>
      </c>
      <c r="O144" s="69" t="s">
        <v>792</v>
      </c>
      <c r="P144" s="67" t="s">
        <v>784</v>
      </c>
      <c r="Q144" s="67" t="s">
        <v>785</v>
      </c>
      <c r="R144" s="67" t="s">
        <v>0</v>
      </c>
      <c r="S144" s="70">
        <v>45292</v>
      </c>
      <c r="T144" s="70">
        <v>45641</v>
      </c>
      <c r="U144" s="70" t="s">
        <v>0</v>
      </c>
      <c r="V144" s="51"/>
      <c r="W144" s="67"/>
      <c r="X144" s="67">
        <v>40</v>
      </c>
      <c r="Y144" s="67" t="s">
        <v>248</v>
      </c>
      <c r="Z144" s="67" t="s">
        <v>246</v>
      </c>
      <c r="AA144" s="67" t="s">
        <v>376</v>
      </c>
      <c r="AB144" s="67" t="s">
        <v>199</v>
      </c>
      <c r="AC144" s="67" t="s">
        <v>199</v>
      </c>
      <c r="AD144" s="67" t="s">
        <v>209</v>
      </c>
      <c r="AE144" s="67" t="s">
        <v>199</v>
      </c>
      <c r="AF144" s="67" t="s">
        <v>199</v>
      </c>
      <c r="AG144" s="67" t="s">
        <v>199</v>
      </c>
      <c r="AH144" s="67" t="s">
        <v>199</v>
      </c>
      <c r="AI144" s="67" t="s">
        <v>199</v>
      </c>
      <c r="AJ144" s="67" t="s">
        <v>199</v>
      </c>
      <c r="AK144" s="67" t="s">
        <v>199</v>
      </c>
      <c r="AL144" s="67" t="s">
        <v>786</v>
      </c>
    </row>
    <row r="145" spans="2:38" s="237" customFormat="1" ht="128.25" hidden="1" x14ac:dyDescent="0.2">
      <c r="B145" s="67" t="s">
        <v>455</v>
      </c>
      <c r="C145" s="68" t="s">
        <v>456</v>
      </c>
      <c r="D145" s="67" t="s">
        <v>716</v>
      </c>
      <c r="E145" s="67" t="s">
        <v>717</v>
      </c>
      <c r="F145" s="67" t="s">
        <v>717</v>
      </c>
      <c r="G145" s="67"/>
      <c r="H145" s="67" t="s">
        <v>561</v>
      </c>
      <c r="I145" s="67" t="s">
        <v>199</v>
      </c>
      <c r="J145" s="67" t="s">
        <v>199</v>
      </c>
      <c r="K145" s="67" t="s">
        <v>199</v>
      </c>
      <c r="L145" s="67" t="s">
        <v>199</v>
      </c>
      <c r="M145" s="67" t="s">
        <v>793</v>
      </c>
      <c r="N145" s="67" t="s">
        <v>794</v>
      </c>
      <c r="O145" s="67" t="s">
        <v>795</v>
      </c>
      <c r="P145" s="67" t="s">
        <v>679</v>
      </c>
      <c r="Q145" s="67" t="s">
        <v>684</v>
      </c>
      <c r="R145" s="67" t="s">
        <v>99</v>
      </c>
      <c r="S145" s="70">
        <v>45292</v>
      </c>
      <c r="T145" s="70">
        <v>45641</v>
      </c>
      <c r="U145" s="70" t="s">
        <v>519</v>
      </c>
      <c r="V145" s="51"/>
      <c r="W145" s="67"/>
      <c r="X145" s="67">
        <v>50</v>
      </c>
      <c r="Y145" s="67" t="s">
        <v>376</v>
      </c>
      <c r="Z145" s="67" t="s">
        <v>199</v>
      </c>
      <c r="AA145" s="67" t="s">
        <v>199</v>
      </c>
      <c r="AB145" s="67" t="s">
        <v>199</v>
      </c>
      <c r="AC145" s="67" t="s">
        <v>199</v>
      </c>
      <c r="AD145" s="67" t="s">
        <v>520</v>
      </c>
      <c r="AE145" s="67" t="s">
        <v>492</v>
      </c>
      <c r="AF145" s="67" t="s">
        <v>199</v>
      </c>
      <c r="AG145" s="67" t="s">
        <v>199</v>
      </c>
      <c r="AH145" s="67" t="s">
        <v>199</v>
      </c>
      <c r="AI145" s="67" t="s">
        <v>199</v>
      </c>
      <c r="AJ145" s="67" t="s">
        <v>199</v>
      </c>
      <c r="AK145" s="67" t="s">
        <v>199</v>
      </c>
      <c r="AL145" s="67" t="s">
        <v>666</v>
      </c>
    </row>
    <row r="146" spans="2:38" s="237" customFormat="1" ht="156.75" hidden="1" x14ac:dyDescent="0.2">
      <c r="B146" s="67" t="s">
        <v>455</v>
      </c>
      <c r="C146" s="68" t="s">
        <v>456</v>
      </c>
      <c r="D146" s="67" t="s">
        <v>716</v>
      </c>
      <c r="E146" s="67" t="s">
        <v>717</v>
      </c>
      <c r="F146" s="67" t="s">
        <v>717</v>
      </c>
      <c r="G146" s="67"/>
      <c r="H146" s="67" t="s">
        <v>561</v>
      </c>
      <c r="I146" s="67" t="s">
        <v>199</v>
      </c>
      <c r="J146" s="67" t="s">
        <v>199</v>
      </c>
      <c r="K146" s="67" t="s">
        <v>199</v>
      </c>
      <c r="L146" s="67" t="s">
        <v>199</v>
      </c>
      <c r="M146" s="67" t="s">
        <v>796</v>
      </c>
      <c r="N146" s="67" t="s">
        <v>797</v>
      </c>
      <c r="O146" s="69" t="s">
        <v>798</v>
      </c>
      <c r="P146" s="67" t="s">
        <v>679</v>
      </c>
      <c r="Q146" s="67" t="s">
        <v>799</v>
      </c>
      <c r="R146" s="67" t="s">
        <v>99</v>
      </c>
      <c r="S146" s="70">
        <v>45292</v>
      </c>
      <c r="T146" s="70">
        <v>45641</v>
      </c>
      <c r="U146" s="70" t="s">
        <v>519</v>
      </c>
      <c r="V146" s="51"/>
      <c r="W146" s="67"/>
      <c r="X146" s="67">
        <v>30</v>
      </c>
      <c r="Y146" s="67" t="s">
        <v>376</v>
      </c>
      <c r="Z146" s="67" t="s">
        <v>199</v>
      </c>
      <c r="AA146" s="67" t="s">
        <v>199</v>
      </c>
      <c r="AB146" s="67" t="s">
        <v>199</v>
      </c>
      <c r="AC146" s="67" t="s">
        <v>199</v>
      </c>
      <c r="AD146" s="67" t="s">
        <v>492</v>
      </c>
      <c r="AE146" s="67" t="s">
        <v>199</v>
      </c>
      <c r="AF146" s="67" t="s">
        <v>199</v>
      </c>
      <c r="AG146" s="67" t="s">
        <v>199</v>
      </c>
      <c r="AH146" s="67" t="s">
        <v>199</v>
      </c>
      <c r="AI146" s="67" t="s">
        <v>199</v>
      </c>
      <c r="AJ146" s="67" t="s">
        <v>199</v>
      </c>
      <c r="AK146" s="67" t="s">
        <v>199</v>
      </c>
      <c r="AL146" s="67" t="s">
        <v>666</v>
      </c>
    </row>
    <row r="147" spans="2:38" s="237" customFormat="1" ht="128.25" hidden="1" x14ac:dyDescent="0.2">
      <c r="B147" s="67" t="s">
        <v>455</v>
      </c>
      <c r="C147" s="68" t="s">
        <v>456</v>
      </c>
      <c r="D147" s="67" t="s">
        <v>716</v>
      </c>
      <c r="E147" s="67" t="s">
        <v>717</v>
      </c>
      <c r="F147" s="67" t="s">
        <v>717</v>
      </c>
      <c r="G147" s="67"/>
      <c r="H147" s="67" t="s">
        <v>561</v>
      </c>
      <c r="I147" s="67" t="s">
        <v>199</v>
      </c>
      <c r="J147" s="67" t="s">
        <v>199</v>
      </c>
      <c r="K147" s="67" t="s">
        <v>199</v>
      </c>
      <c r="L147" s="67" t="s">
        <v>199</v>
      </c>
      <c r="M147" s="67" t="s">
        <v>800</v>
      </c>
      <c r="N147" s="67" t="s">
        <v>801</v>
      </c>
      <c r="O147" s="67" t="s">
        <v>802</v>
      </c>
      <c r="P147" s="67" t="s">
        <v>679</v>
      </c>
      <c r="Q147" s="67" t="s">
        <v>803</v>
      </c>
      <c r="R147" s="67" t="s">
        <v>99</v>
      </c>
      <c r="S147" s="70">
        <v>45292</v>
      </c>
      <c r="T147" s="70">
        <v>45641</v>
      </c>
      <c r="U147" s="70" t="s">
        <v>519</v>
      </c>
      <c r="V147" s="51"/>
      <c r="W147" s="67"/>
      <c r="X147" s="67">
        <v>20</v>
      </c>
      <c r="Y147" s="67" t="s">
        <v>376</v>
      </c>
      <c r="Z147" s="67" t="s">
        <v>199</v>
      </c>
      <c r="AA147" s="67" t="s">
        <v>199</v>
      </c>
      <c r="AB147" s="67" t="s">
        <v>199</v>
      </c>
      <c r="AC147" s="67" t="s">
        <v>199</v>
      </c>
      <c r="AD147" s="67" t="s">
        <v>492</v>
      </c>
      <c r="AE147" s="67" t="s">
        <v>199</v>
      </c>
      <c r="AF147" s="67" t="s">
        <v>199</v>
      </c>
      <c r="AG147" s="67" t="s">
        <v>199</v>
      </c>
      <c r="AH147" s="67" t="s">
        <v>199</v>
      </c>
      <c r="AI147" s="67" t="s">
        <v>199</v>
      </c>
      <c r="AJ147" s="67" t="s">
        <v>199</v>
      </c>
      <c r="AK147" s="67" t="s">
        <v>199</v>
      </c>
      <c r="AL147" s="67" t="s">
        <v>666</v>
      </c>
    </row>
    <row r="148" spans="2:38" s="237" customFormat="1" ht="128.25" hidden="1" x14ac:dyDescent="0.2">
      <c r="B148" s="67" t="s">
        <v>455</v>
      </c>
      <c r="C148" s="68" t="s">
        <v>456</v>
      </c>
      <c r="D148" s="67" t="s">
        <v>716</v>
      </c>
      <c r="E148" s="67" t="s">
        <v>717</v>
      </c>
      <c r="F148" s="67" t="s">
        <v>717</v>
      </c>
      <c r="G148" s="67"/>
      <c r="H148" s="67" t="s">
        <v>561</v>
      </c>
      <c r="I148" s="67" t="s">
        <v>199</v>
      </c>
      <c r="J148" s="67" t="s">
        <v>199</v>
      </c>
      <c r="K148" s="67" t="s">
        <v>199</v>
      </c>
      <c r="L148" s="67" t="s">
        <v>199</v>
      </c>
      <c r="M148" s="67" t="s">
        <v>804</v>
      </c>
      <c r="N148" s="67" t="s">
        <v>805</v>
      </c>
      <c r="O148" s="69" t="s">
        <v>806</v>
      </c>
      <c r="P148" s="69" t="s">
        <v>491</v>
      </c>
      <c r="Q148" s="67"/>
      <c r="R148" s="67" t="s">
        <v>99</v>
      </c>
      <c r="S148" s="70">
        <v>45323</v>
      </c>
      <c r="T148" s="70">
        <v>45412</v>
      </c>
      <c r="U148" s="70" t="s">
        <v>99</v>
      </c>
      <c r="V148" s="51"/>
      <c r="W148" s="67"/>
      <c r="X148" s="67"/>
      <c r="Y148" s="67" t="s">
        <v>207</v>
      </c>
      <c r="Z148" s="67" t="s">
        <v>208</v>
      </c>
      <c r="AA148" s="67" t="s">
        <v>376</v>
      </c>
      <c r="AB148" s="67" t="s">
        <v>402</v>
      </c>
      <c r="AC148" s="67" t="s">
        <v>199</v>
      </c>
      <c r="AD148" s="67" t="s">
        <v>366</v>
      </c>
      <c r="AE148" s="67" t="s">
        <v>492</v>
      </c>
      <c r="AF148" s="67" t="s">
        <v>199</v>
      </c>
      <c r="AG148" s="67" t="s">
        <v>199</v>
      </c>
      <c r="AH148" s="67" t="s">
        <v>199</v>
      </c>
      <c r="AI148" s="67" t="s">
        <v>199</v>
      </c>
      <c r="AJ148" s="67" t="s">
        <v>404</v>
      </c>
      <c r="AK148" s="67" t="s">
        <v>706</v>
      </c>
      <c r="AL148" s="67" t="s">
        <v>666</v>
      </c>
    </row>
    <row r="149" spans="2:38" s="237" customFormat="1" ht="128.25" hidden="1" x14ac:dyDescent="0.2">
      <c r="B149" s="67" t="s">
        <v>455</v>
      </c>
      <c r="C149" s="68" t="s">
        <v>456</v>
      </c>
      <c r="D149" s="67" t="s">
        <v>716</v>
      </c>
      <c r="E149" s="67" t="s">
        <v>717</v>
      </c>
      <c r="F149" s="67" t="s">
        <v>717</v>
      </c>
      <c r="G149" s="67"/>
      <c r="H149" s="67" t="s">
        <v>561</v>
      </c>
      <c r="I149" s="67" t="s">
        <v>199</v>
      </c>
      <c r="J149" s="67" t="s">
        <v>199</v>
      </c>
      <c r="K149" s="67" t="s">
        <v>199</v>
      </c>
      <c r="L149" s="67" t="s">
        <v>199</v>
      </c>
      <c r="M149" s="67" t="s">
        <v>807</v>
      </c>
      <c r="N149" s="67" t="s">
        <v>807</v>
      </c>
      <c r="O149" s="69" t="s">
        <v>808</v>
      </c>
      <c r="P149" s="83" t="s">
        <v>496</v>
      </c>
      <c r="Q149" s="67" t="s">
        <v>491</v>
      </c>
      <c r="R149" s="67" t="s">
        <v>99</v>
      </c>
      <c r="S149" s="70">
        <v>45413</v>
      </c>
      <c r="T149" s="70">
        <v>45443</v>
      </c>
      <c r="U149" s="70" t="s">
        <v>99</v>
      </c>
      <c r="V149" s="51"/>
      <c r="W149" s="67"/>
      <c r="X149" s="67"/>
      <c r="Y149" s="67" t="s">
        <v>207</v>
      </c>
      <c r="Z149" s="67" t="s">
        <v>208</v>
      </c>
      <c r="AA149" s="67" t="s">
        <v>376</v>
      </c>
      <c r="AB149" s="67" t="s">
        <v>402</v>
      </c>
      <c r="AC149" s="67" t="s">
        <v>199</v>
      </c>
      <c r="AD149" s="67" t="s">
        <v>366</v>
      </c>
      <c r="AE149" s="67" t="s">
        <v>492</v>
      </c>
      <c r="AF149" s="67" t="s">
        <v>199</v>
      </c>
      <c r="AG149" s="67" t="s">
        <v>199</v>
      </c>
      <c r="AH149" s="67" t="s">
        <v>199</v>
      </c>
      <c r="AI149" s="67" t="s">
        <v>199</v>
      </c>
      <c r="AJ149" s="67" t="s">
        <v>404</v>
      </c>
      <c r="AK149" s="67" t="s">
        <v>706</v>
      </c>
      <c r="AL149" s="67" t="s">
        <v>666</v>
      </c>
    </row>
    <row r="150" spans="2:38" s="237" customFormat="1" ht="128.25" hidden="1" x14ac:dyDescent="0.2">
      <c r="B150" s="67" t="s">
        <v>455</v>
      </c>
      <c r="C150" s="68" t="s">
        <v>456</v>
      </c>
      <c r="D150" s="67" t="s">
        <v>716</v>
      </c>
      <c r="E150" s="67" t="s">
        <v>717</v>
      </c>
      <c r="F150" s="67" t="s">
        <v>717</v>
      </c>
      <c r="G150" s="67"/>
      <c r="H150" s="67" t="s">
        <v>561</v>
      </c>
      <c r="I150" s="67" t="s">
        <v>199</v>
      </c>
      <c r="J150" s="67" t="s">
        <v>199</v>
      </c>
      <c r="K150" s="67" t="s">
        <v>199</v>
      </c>
      <c r="L150" s="67" t="s">
        <v>199</v>
      </c>
      <c r="M150" s="67" t="s">
        <v>809</v>
      </c>
      <c r="N150" s="67" t="s">
        <v>810</v>
      </c>
      <c r="O150" s="69" t="s">
        <v>490</v>
      </c>
      <c r="P150" s="67" t="s">
        <v>491</v>
      </c>
      <c r="Q150" s="67" t="s">
        <v>811</v>
      </c>
      <c r="R150" s="67" t="s">
        <v>99</v>
      </c>
      <c r="S150" s="70">
        <v>45352</v>
      </c>
      <c r="T150" s="70">
        <v>45397</v>
      </c>
      <c r="U150" s="70" t="s">
        <v>519</v>
      </c>
      <c r="V150" s="51"/>
      <c r="W150" s="67"/>
      <c r="X150" s="67"/>
      <c r="Y150" s="67" t="s">
        <v>207</v>
      </c>
      <c r="Z150" s="67" t="s">
        <v>208</v>
      </c>
      <c r="AA150" s="67" t="s">
        <v>376</v>
      </c>
      <c r="AB150" s="67" t="s">
        <v>199</v>
      </c>
      <c r="AC150" s="67" t="s">
        <v>199</v>
      </c>
      <c r="AD150" s="67" t="s">
        <v>492</v>
      </c>
      <c r="AE150" s="67" t="s">
        <v>199</v>
      </c>
      <c r="AF150" s="67" t="s">
        <v>199</v>
      </c>
      <c r="AG150" s="67" t="s">
        <v>199</v>
      </c>
      <c r="AH150" s="67" t="s">
        <v>199</v>
      </c>
      <c r="AI150" s="67" t="s">
        <v>199</v>
      </c>
      <c r="AJ150" s="67" t="s">
        <v>199</v>
      </c>
      <c r="AK150" s="67" t="s">
        <v>199</v>
      </c>
      <c r="AL150" s="67" t="s">
        <v>666</v>
      </c>
    </row>
    <row r="151" spans="2:38" s="237" customFormat="1" ht="128.25" hidden="1" x14ac:dyDescent="0.2">
      <c r="B151" s="67" t="s">
        <v>455</v>
      </c>
      <c r="C151" s="68" t="s">
        <v>456</v>
      </c>
      <c r="D151" s="67" t="s">
        <v>716</v>
      </c>
      <c r="E151" s="67" t="s">
        <v>717</v>
      </c>
      <c r="F151" s="67" t="s">
        <v>717</v>
      </c>
      <c r="G151" s="67"/>
      <c r="H151" s="67" t="s">
        <v>561</v>
      </c>
      <c r="I151" s="67" t="s">
        <v>199</v>
      </c>
      <c r="J151" s="67" t="s">
        <v>199</v>
      </c>
      <c r="K151" s="67" t="s">
        <v>199</v>
      </c>
      <c r="L151" s="67" t="s">
        <v>199</v>
      </c>
      <c r="M151" s="67" t="s">
        <v>812</v>
      </c>
      <c r="N151" s="67" t="s">
        <v>812</v>
      </c>
      <c r="O151" s="69" t="s">
        <v>495</v>
      </c>
      <c r="P151" s="67" t="s">
        <v>491</v>
      </c>
      <c r="Q151" s="67" t="s">
        <v>813</v>
      </c>
      <c r="R151" s="67" t="s">
        <v>99</v>
      </c>
      <c r="S151" s="70">
        <v>45398</v>
      </c>
      <c r="T151" s="70">
        <v>45077</v>
      </c>
      <c r="U151" s="70"/>
      <c r="V151" s="51"/>
      <c r="W151" s="67"/>
      <c r="X151" s="67"/>
      <c r="Y151" s="67" t="s">
        <v>207</v>
      </c>
      <c r="Z151" s="67" t="s">
        <v>208</v>
      </c>
      <c r="AA151" s="67" t="s">
        <v>376</v>
      </c>
      <c r="AB151" s="67" t="s">
        <v>199</v>
      </c>
      <c r="AC151" s="67" t="s">
        <v>199</v>
      </c>
      <c r="AD151" s="67" t="s">
        <v>492</v>
      </c>
      <c r="AE151" s="67" t="s">
        <v>199</v>
      </c>
      <c r="AF151" s="67" t="s">
        <v>199</v>
      </c>
      <c r="AG151" s="67" t="s">
        <v>199</v>
      </c>
      <c r="AH151" s="67" t="s">
        <v>199</v>
      </c>
      <c r="AI151" s="67" t="s">
        <v>199</v>
      </c>
      <c r="AJ151" s="67" t="s">
        <v>199</v>
      </c>
      <c r="AK151" s="67" t="s">
        <v>199</v>
      </c>
      <c r="AL151" s="67" t="s">
        <v>666</v>
      </c>
    </row>
    <row r="152" spans="2:38" s="237" customFormat="1" ht="128.25" hidden="1" x14ac:dyDescent="0.2">
      <c r="B152" s="67" t="s">
        <v>455</v>
      </c>
      <c r="C152" s="68" t="s">
        <v>456</v>
      </c>
      <c r="D152" s="67" t="s">
        <v>716</v>
      </c>
      <c r="E152" s="67" t="s">
        <v>717</v>
      </c>
      <c r="F152" s="67" t="s">
        <v>717</v>
      </c>
      <c r="G152" s="67"/>
      <c r="H152" s="67" t="s">
        <v>561</v>
      </c>
      <c r="I152" s="67" t="s">
        <v>199</v>
      </c>
      <c r="J152" s="67" t="s">
        <v>199</v>
      </c>
      <c r="K152" s="67" t="s">
        <v>199</v>
      </c>
      <c r="L152" s="67" t="s">
        <v>199</v>
      </c>
      <c r="M152" s="67" t="s">
        <v>814</v>
      </c>
      <c r="N152" s="67" t="s">
        <v>815</v>
      </c>
      <c r="O152" s="69" t="s">
        <v>816</v>
      </c>
      <c r="P152" s="67" t="s">
        <v>1611</v>
      </c>
      <c r="Q152" s="67" t="s">
        <v>818</v>
      </c>
      <c r="R152" s="67" t="s">
        <v>99</v>
      </c>
      <c r="S152" s="70">
        <v>45566</v>
      </c>
      <c r="T152" s="70">
        <v>45641</v>
      </c>
      <c r="U152" s="70" t="s">
        <v>519</v>
      </c>
      <c r="V152" s="51"/>
      <c r="W152" s="67"/>
      <c r="X152" s="67"/>
      <c r="Y152" s="67" t="s">
        <v>480</v>
      </c>
      <c r="Z152" s="67" t="s">
        <v>376</v>
      </c>
      <c r="AA152" s="67" t="s">
        <v>199</v>
      </c>
      <c r="AB152" s="67" t="s">
        <v>199</v>
      </c>
      <c r="AC152" s="67" t="s">
        <v>199</v>
      </c>
      <c r="AD152" s="67" t="s">
        <v>492</v>
      </c>
      <c r="AE152" s="67" t="s">
        <v>520</v>
      </c>
      <c r="AF152" s="67" t="s">
        <v>199</v>
      </c>
      <c r="AG152" s="67" t="s">
        <v>199</v>
      </c>
      <c r="AH152" s="67" t="s">
        <v>199</v>
      </c>
      <c r="AI152" s="67" t="s">
        <v>199</v>
      </c>
      <c r="AJ152" s="67" t="s">
        <v>199</v>
      </c>
      <c r="AK152" s="67" t="s">
        <v>199</v>
      </c>
      <c r="AL152" s="67" t="s">
        <v>622</v>
      </c>
    </row>
    <row r="153" spans="2:38" s="237" customFormat="1" ht="128.25" hidden="1" x14ac:dyDescent="0.2">
      <c r="B153" s="67" t="s">
        <v>455</v>
      </c>
      <c r="C153" s="68" t="s">
        <v>456</v>
      </c>
      <c r="D153" s="67" t="s">
        <v>716</v>
      </c>
      <c r="E153" s="67" t="s">
        <v>717</v>
      </c>
      <c r="F153" s="67" t="s">
        <v>717</v>
      </c>
      <c r="G153" s="67"/>
      <c r="H153" s="67" t="s">
        <v>561</v>
      </c>
      <c r="I153" s="67" t="s">
        <v>199</v>
      </c>
      <c r="J153" s="67" t="s">
        <v>199</v>
      </c>
      <c r="K153" s="67" t="s">
        <v>199</v>
      </c>
      <c r="L153" s="67" t="s">
        <v>199</v>
      </c>
      <c r="M153" s="67" t="s">
        <v>819</v>
      </c>
      <c r="N153" s="67" t="s">
        <v>819</v>
      </c>
      <c r="O153" s="69" t="s">
        <v>820</v>
      </c>
      <c r="P153" s="67" t="s">
        <v>620</v>
      </c>
      <c r="Q153" s="67" t="s">
        <v>621</v>
      </c>
      <c r="R153" s="67" t="s">
        <v>0</v>
      </c>
      <c r="S153" s="70">
        <v>45323</v>
      </c>
      <c r="T153" s="70">
        <v>45626</v>
      </c>
      <c r="U153" s="70" t="s">
        <v>519</v>
      </c>
      <c r="V153" s="51"/>
      <c r="W153" s="67"/>
      <c r="X153" s="67"/>
      <c r="Y153" s="67" t="s">
        <v>207</v>
      </c>
      <c r="Z153" s="67" t="s">
        <v>480</v>
      </c>
      <c r="AA153" s="67" t="s">
        <v>199</v>
      </c>
      <c r="AB153" s="67" t="s">
        <v>199</v>
      </c>
      <c r="AC153" s="67" t="s">
        <v>199</v>
      </c>
      <c r="AD153" s="67" t="s">
        <v>492</v>
      </c>
      <c r="AE153" s="67" t="s">
        <v>632</v>
      </c>
      <c r="AF153" s="67" t="s">
        <v>199</v>
      </c>
      <c r="AG153" s="67" t="s">
        <v>199</v>
      </c>
      <c r="AH153" s="67" t="s">
        <v>199</v>
      </c>
      <c r="AI153" s="67" t="s">
        <v>199</v>
      </c>
      <c r="AJ153" s="67" t="s">
        <v>199</v>
      </c>
      <c r="AK153" s="67" t="s">
        <v>199</v>
      </c>
      <c r="AL153" s="67" t="s">
        <v>622</v>
      </c>
    </row>
    <row r="154" spans="2:38" s="237" customFormat="1" ht="128.25" hidden="1" x14ac:dyDescent="0.2">
      <c r="B154" s="67" t="s">
        <v>455</v>
      </c>
      <c r="C154" s="68" t="s">
        <v>456</v>
      </c>
      <c r="D154" s="67" t="s">
        <v>716</v>
      </c>
      <c r="E154" s="67" t="s">
        <v>717</v>
      </c>
      <c r="F154" s="67" t="s">
        <v>717</v>
      </c>
      <c r="G154" s="67"/>
      <c r="H154" s="67" t="s">
        <v>561</v>
      </c>
      <c r="I154" s="67" t="s">
        <v>199</v>
      </c>
      <c r="J154" s="67" t="s">
        <v>199</v>
      </c>
      <c r="K154" s="67" t="s">
        <v>199</v>
      </c>
      <c r="L154" s="67" t="s">
        <v>199</v>
      </c>
      <c r="M154" s="67" t="s">
        <v>821</v>
      </c>
      <c r="N154" s="67" t="s">
        <v>822</v>
      </c>
      <c r="O154" s="69" t="s">
        <v>823</v>
      </c>
      <c r="P154" s="67" t="s">
        <v>715</v>
      </c>
      <c r="Q154" s="67" t="s">
        <v>824</v>
      </c>
      <c r="R154" s="67" t="s">
        <v>99</v>
      </c>
      <c r="S154" s="70">
        <v>45323</v>
      </c>
      <c r="T154" s="70">
        <v>45412</v>
      </c>
      <c r="U154" s="70" t="s">
        <v>519</v>
      </c>
      <c r="V154" s="51"/>
      <c r="W154" s="67"/>
      <c r="X154" s="67"/>
      <c r="Y154" s="67" t="s">
        <v>376</v>
      </c>
      <c r="Z154" s="67" t="s">
        <v>199</v>
      </c>
      <c r="AA154" s="67" t="s">
        <v>199</v>
      </c>
      <c r="AB154" s="67" t="s">
        <v>199</v>
      </c>
      <c r="AC154" s="67" t="s">
        <v>199</v>
      </c>
      <c r="AD154" s="67" t="s">
        <v>492</v>
      </c>
      <c r="AE154" s="67" t="s">
        <v>199</v>
      </c>
      <c r="AF154" s="67" t="s">
        <v>199</v>
      </c>
      <c r="AG154" s="67" t="s">
        <v>199</v>
      </c>
      <c r="AH154" s="67" t="s">
        <v>199</v>
      </c>
      <c r="AI154" s="67" t="s">
        <v>199</v>
      </c>
      <c r="AJ154" s="67" t="s">
        <v>199</v>
      </c>
      <c r="AK154" s="67" t="s">
        <v>199</v>
      </c>
      <c r="AL154" s="67" t="s">
        <v>666</v>
      </c>
    </row>
    <row r="155" spans="2:38" s="237" customFormat="1" ht="128.25" hidden="1" x14ac:dyDescent="0.2">
      <c r="B155" s="67" t="s">
        <v>455</v>
      </c>
      <c r="C155" s="68" t="s">
        <v>456</v>
      </c>
      <c r="D155" s="67" t="s">
        <v>716</v>
      </c>
      <c r="E155" s="67" t="s">
        <v>717</v>
      </c>
      <c r="F155" s="67" t="s">
        <v>717</v>
      </c>
      <c r="G155" s="67"/>
      <c r="H155" s="67" t="s">
        <v>561</v>
      </c>
      <c r="I155" s="67" t="s">
        <v>199</v>
      </c>
      <c r="J155" s="67" t="s">
        <v>199</v>
      </c>
      <c r="K155" s="67" t="s">
        <v>199</v>
      </c>
      <c r="L155" s="67" t="s">
        <v>199</v>
      </c>
      <c r="M155" s="67" t="s">
        <v>825</v>
      </c>
      <c r="N155" s="67" t="s">
        <v>825</v>
      </c>
      <c r="O155" s="69" t="s">
        <v>826</v>
      </c>
      <c r="P155" s="83" t="s">
        <v>496</v>
      </c>
      <c r="Q155" s="67" t="s">
        <v>715</v>
      </c>
      <c r="R155" s="67" t="s">
        <v>99</v>
      </c>
      <c r="S155" s="70">
        <v>45383</v>
      </c>
      <c r="T155" s="70">
        <v>45412</v>
      </c>
      <c r="U155" s="70" t="s">
        <v>519</v>
      </c>
      <c r="V155" s="51"/>
      <c r="W155" s="67"/>
      <c r="X155" s="67"/>
      <c r="Y155" s="67" t="s">
        <v>376</v>
      </c>
      <c r="Z155" s="67" t="s">
        <v>199</v>
      </c>
      <c r="AA155" s="67" t="s">
        <v>199</v>
      </c>
      <c r="AB155" s="67" t="s">
        <v>199</v>
      </c>
      <c r="AC155" s="67" t="s">
        <v>199</v>
      </c>
      <c r="AD155" s="67" t="s">
        <v>492</v>
      </c>
      <c r="AE155" s="67" t="s">
        <v>199</v>
      </c>
      <c r="AF155" s="67" t="s">
        <v>199</v>
      </c>
      <c r="AG155" s="67" t="s">
        <v>199</v>
      </c>
      <c r="AH155" s="67" t="s">
        <v>199</v>
      </c>
      <c r="AI155" s="67" t="s">
        <v>199</v>
      </c>
      <c r="AJ155" s="67" t="s">
        <v>199</v>
      </c>
      <c r="AK155" s="67" t="s">
        <v>199</v>
      </c>
      <c r="AL155" s="67" t="s">
        <v>666</v>
      </c>
    </row>
    <row r="156" spans="2:38" s="237" customFormat="1" ht="128.25" hidden="1" x14ac:dyDescent="0.2">
      <c r="B156" s="67" t="s">
        <v>455</v>
      </c>
      <c r="C156" s="68" t="s">
        <v>456</v>
      </c>
      <c r="D156" s="67" t="s">
        <v>716</v>
      </c>
      <c r="E156" s="67" t="s">
        <v>717</v>
      </c>
      <c r="F156" s="67" t="s">
        <v>717</v>
      </c>
      <c r="G156" s="67"/>
      <c r="H156" s="67" t="s">
        <v>561</v>
      </c>
      <c r="I156" s="67" t="s">
        <v>199</v>
      </c>
      <c r="J156" s="67" t="s">
        <v>199</v>
      </c>
      <c r="K156" s="67" t="s">
        <v>199</v>
      </c>
      <c r="L156" s="67" t="s">
        <v>199</v>
      </c>
      <c r="M156" s="67" t="s">
        <v>827</v>
      </c>
      <c r="N156" s="67" t="s">
        <v>827</v>
      </c>
      <c r="O156" s="69" t="s">
        <v>828</v>
      </c>
      <c r="P156" s="67" t="s">
        <v>715</v>
      </c>
      <c r="Q156" s="67"/>
      <c r="R156" s="67" t="s">
        <v>99</v>
      </c>
      <c r="S156" s="70">
        <v>45413</v>
      </c>
      <c r="T156" s="70">
        <v>45443</v>
      </c>
      <c r="U156" s="70" t="s">
        <v>282</v>
      </c>
      <c r="V156" s="51"/>
      <c r="W156" s="67"/>
      <c r="X156" s="67"/>
      <c r="Y156" s="67" t="s">
        <v>402</v>
      </c>
      <c r="Z156" s="67" t="s">
        <v>376</v>
      </c>
      <c r="AA156" s="67" t="s">
        <v>199</v>
      </c>
      <c r="AB156" s="67" t="s">
        <v>199</v>
      </c>
      <c r="AC156" s="67" t="s">
        <v>199</v>
      </c>
      <c r="AD156" s="67" t="s">
        <v>366</v>
      </c>
      <c r="AE156" s="67" t="s">
        <v>492</v>
      </c>
      <c r="AF156" s="67" t="s">
        <v>199</v>
      </c>
      <c r="AG156" s="67" t="s">
        <v>199</v>
      </c>
      <c r="AH156" s="67" t="s">
        <v>199</v>
      </c>
      <c r="AI156" s="67" t="s">
        <v>199</v>
      </c>
      <c r="AJ156" s="67" t="s">
        <v>404</v>
      </c>
      <c r="AK156" s="67" t="s">
        <v>706</v>
      </c>
      <c r="AL156" s="67" t="s">
        <v>666</v>
      </c>
    </row>
    <row r="157" spans="2:38" s="237" customFormat="1" ht="128.25" hidden="1" x14ac:dyDescent="0.2">
      <c r="B157" s="67" t="s">
        <v>455</v>
      </c>
      <c r="C157" s="68" t="s">
        <v>456</v>
      </c>
      <c r="D157" s="67" t="s">
        <v>716</v>
      </c>
      <c r="E157" s="67" t="s">
        <v>717</v>
      </c>
      <c r="F157" s="67" t="s">
        <v>717</v>
      </c>
      <c r="G157" s="67"/>
      <c r="H157" s="67" t="s">
        <v>561</v>
      </c>
      <c r="I157" s="67" t="s">
        <v>199</v>
      </c>
      <c r="J157" s="67" t="s">
        <v>199</v>
      </c>
      <c r="K157" s="67" t="s">
        <v>199</v>
      </c>
      <c r="L157" s="67" t="s">
        <v>199</v>
      </c>
      <c r="M157" s="67" t="s">
        <v>829</v>
      </c>
      <c r="N157" s="67" t="s">
        <v>830</v>
      </c>
      <c r="O157" s="69" t="s">
        <v>806</v>
      </c>
      <c r="P157" s="69" t="s">
        <v>491</v>
      </c>
      <c r="Q157" s="67"/>
      <c r="R157" s="67" t="s">
        <v>99</v>
      </c>
      <c r="S157" s="70">
        <v>45323</v>
      </c>
      <c r="T157" s="70">
        <v>45412</v>
      </c>
      <c r="U157" s="70" t="s">
        <v>99</v>
      </c>
      <c r="V157" s="51"/>
      <c r="W157" s="67"/>
      <c r="X157" s="67"/>
      <c r="Y157" s="67" t="s">
        <v>207</v>
      </c>
      <c r="Z157" s="67" t="s">
        <v>208</v>
      </c>
      <c r="AA157" s="67" t="s">
        <v>376</v>
      </c>
      <c r="AB157" s="67" t="s">
        <v>402</v>
      </c>
      <c r="AC157" s="67" t="s">
        <v>199</v>
      </c>
      <c r="AD157" s="67" t="s">
        <v>492</v>
      </c>
      <c r="AE157" s="67" t="s">
        <v>199</v>
      </c>
      <c r="AF157" s="67" t="s">
        <v>199</v>
      </c>
      <c r="AG157" s="67" t="s">
        <v>199</v>
      </c>
      <c r="AH157" s="67" t="s">
        <v>199</v>
      </c>
      <c r="AI157" s="67" t="s">
        <v>199</v>
      </c>
      <c r="AJ157" s="67" t="s">
        <v>199</v>
      </c>
      <c r="AK157" s="67" t="s">
        <v>199</v>
      </c>
      <c r="AL157" s="67" t="s">
        <v>666</v>
      </c>
    </row>
    <row r="158" spans="2:38" s="237" customFormat="1" ht="128.25" hidden="1" x14ac:dyDescent="0.2">
      <c r="B158" s="67" t="s">
        <v>455</v>
      </c>
      <c r="C158" s="68" t="s">
        <v>456</v>
      </c>
      <c r="D158" s="67" t="s">
        <v>716</v>
      </c>
      <c r="E158" s="67" t="s">
        <v>717</v>
      </c>
      <c r="F158" s="67" t="s">
        <v>717</v>
      </c>
      <c r="G158" s="67"/>
      <c r="H158" s="67" t="s">
        <v>561</v>
      </c>
      <c r="I158" s="67" t="s">
        <v>199</v>
      </c>
      <c r="J158" s="67" t="s">
        <v>199</v>
      </c>
      <c r="K158" s="67" t="s">
        <v>199</v>
      </c>
      <c r="L158" s="67" t="s">
        <v>199</v>
      </c>
      <c r="M158" s="67" t="s">
        <v>807</v>
      </c>
      <c r="N158" s="67" t="s">
        <v>807</v>
      </c>
      <c r="O158" s="69" t="s">
        <v>808</v>
      </c>
      <c r="P158" s="83" t="s">
        <v>496</v>
      </c>
      <c r="Q158" s="67" t="s">
        <v>491</v>
      </c>
      <c r="R158" s="67" t="s">
        <v>99</v>
      </c>
      <c r="S158" s="70">
        <v>45413</v>
      </c>
      <c r="T158" s="70">
        <v>45443</v>
      </c>
      <c r="U158" s="70" t="s">
        <v>99</v>
      </c>
      <c r="V158" s="51"/>
      <c r="W158" s="67"/>
      <c r="X158" s="67"/>
      <c r="Y158" s="67" t="s">
        <v>207</v>
      </c>
      <c r="Z158" s="67" t="s">
        <v>208</v>
      </c>
      <c r="AA158" s="67" t="s">
        <v>376</v>
      </c>
      <c r="AB158" s="67" t="s">
        <v>402</v>
      </c>
      <c r="AC158" s="67" t="s">
        <v>199</v>
      </c>
      <c r="AD158" s="67" t="s">
        <v>492</v>
      </c>
      <c r="AE158" s="67" t="s">
        <v>199</v>
      </c>
      <c r="AF158" s="67" t="s">
        <v>199</v>
      </c>
      <c r="AG158" s="67" t="s">
        <v>199</v>
      </c>
      <c r="AH158" s="67" t="s">
        <v>199</v>
      </c>
      <c r="AI158" s="67" t="s">
        <v>199</v>
      </c>
      <c r="AJ158" s="67" t="s">
        <v>199</v>
      </c>
      <c r="AK158" s="67" t="s">
        <v>199</v>
      </c>
      <c r="AL158" s="67" t="s">
        <v>666</v>
      </c>
    </row>
    <row r="159" spans="2:38" s="237" customFormat="1" ht="128.25" hidden="1" x14ac:dyDescent="0.2">
      <c r="B159" s="67" t="s">
        <v>455</v>
      </c>
      <c r="C159" s="68" t="s">
        <v>456</v>
      </c>
      <c r="D159" s="67" t="s">
        <v>716</v>
      </c>
      <c r="E159" s="67" t="s">
        <v>717</v>
      </c>
      <c r="F159" s="67" t="s">
        <v>717</v>
      </c>
      <c r="G159" s="67"/>
      <c r="H159" s="67" t="s">
        <v>561</v>
      </c>
      <c r="I159" s="67" t="s">
        <v>199</v>
      </c>
      <c r="J159" s="67" t="s">
        <v>199</v>
      </c>
      <c r="K159" s="67" t="s">
        <v>199</v>
      </c>
      <c r="L159" s="67" t="s">
        <v>199</v>
      </c>
      <c r="M159" s="67" t="s">
        <v>831</v>
      </c>
      <c r="N159" s="67" t="s">
        <v>832</v>
      </c>
      <c r="O159" s="69" t="s">
        <v>833</v>
      </c>
      <c r="P159" s="67" t="s">
        <v>784</v>
      </c>
      <c r="Q159" s="67"/>
      <c r="R159" s="67" t="s">
        <v>0</v>
      </c>
      <c r="S159" s="70">
        <v>45292</v>
      </c>
      <c r="T159" s="70">
        <v>45641</v>
      </c>
      <c r="U159" s="70" t="s">
        <v>519</v>
      </c>
      <c r="V159" s="51"/>
      <c r="W159" s="67"/>
      <c r="X159" s="67"/>
      <c r="Y159" s="67" t="s">
        <v>248</v>
      </c>
      <c r="Z159" s="67" t="s">
        <v>199</v>
      </c>
      <c r="AA159" s="67" t="s">
        <v>199</v>
      </c>
      <c r="AB159" s="67" t="s">
        <v>199</v>
      </c>
      <c r="AC159" s="67" t="s">
        <v>199</v>
      </c>
      <c r="AD159" s="67" t="s">
        <v>492</v>
      </c>
      <c r="AE159" s="67" t="s">
        <v>199</v>
      </c>
      <c r="AF159" s="67" t="s">
        <v>199</v>
      </c>
      <c r="AG159" s="67" t="s">
        <v>199</v>
      </c>
      <c r="AH159" s="67" t="s">
        <v>199</v>
      </c>
      <c r="AI159" s="67" t="s">
        <v>199</v>
      </c>
      <c r="AJ159" s="67" t="s">
        <v>199</v>
      </c>
      <c r="AK159" s="67" t="s">
        <v>199</v>
      </c>
      <c r="AL159" s="67" t="s">
        <v>786</v>
      </c>
    </row>
    <row r="160" spans="2:38" s="237" customFormat="1" ht="128.25" hidden="1" x14ac:dyDescent="0.2">
      <c r="B160" s="67" t="s">
        <v>455</v>
      </c>
      <c r="C160" s="68" t="s">
        <v>456</v>
      </c>
      <c r="D160" s="67" t="s">
        <v>716</v>
      </c>
      <c r="E160" s="67" t="s">
        <v>717</v>
      </c>
      <c r="F160" s="67" t="s">
        <v>717</v>
      </c>
      <c r="G160" s="67"/>
      <c r="H160" s="67" t="s">
        <v>561</v>
      </c>
      <c r="I160" s="67" t="s">
        <v>199</v>
      </c>
      <c r="J160" s="67" t="s">
        <v>199</v>
      </c>
      <c r="K160" s="67" t="s">
        <v>199</v>
      </c>
      <c r="L160" s="67" t="s">
        <v>199</v>
      </c>
      <c r="M160" s="67" t="s">
        <v>834</v>
      </c>
      <c r="N160" s="67" t="s">
        <v>834</v>
      </c>
      <c r="O160" s="67" t="s">
        <v>835</v>
      </c>
      <c r="P160" s="67" t="s">
        <v>784</v>
      </c>
      <c r="Q160" s="67"/>
      <c r="R160" s="67" t="s">
        <v>0</v>
      </c>
      <c r="S160" s="70">
        <v>45292</v>
      </c>
      <c r="T160" s="70">
        <v>45641</v>
      </c>
      <c r="U160" s="70" t="s">
        <v>519</v>
      </c>
      <c r="V160" s="51"/>
      <c r="W160" s="67"/>
      <c r="X160" s="90"/>
      <c r="Y160" s="67" t="s">
        <v>248</v>
      </c>
      <c r="Z160" s="67" t="s">
        <v>199</v>
      </c>
      <c r="AA160" s="67" t="s">
        <v>199</v>
      </c>
      <c r="AB160" s="67" t="s">
        <v>199</v>
      </c>
      <c r="AC160" s="67" t="s">
        <v>199</v>
      </c>
      <c r="AD160" s="67" t="s">
        <v>492</v>
      </c>
      <c r="AE160" s="67" t="s">
        <v>199</v>
      </c>
      <c r="AF160" s="67" t="s">
        <v>199</v>
      </c>
      <c r="AG160" s="67" t="s">
        <v>199</v>
      </c>
      <c r="AH160" s="67" t="s">
        <v>199</v>
      </c>
      <c r="AI160" s="67" t="s">
        <v>199</v>
      </c>
      <c r="AJ160" s="67" t="s">
        <v>199</v>
      </c>
      <c r="AK160" s="67" t="s">
        <v>199</v>
      </c>
      <c r="AL160" s="67" t="s">
        <v>786</v>
      </c>
    </row>
    <row r="161" spans="2:38" s="237" customFormat="1" ht="128.25" hidden="1" x14ac:dyDescent="0.2">
      <c r="B161" s="67" t="s">
        <v>455</v>
      </c>
      <c r="C161" s="68" t="s">
        <v>456</v>
      </c>
      <c r="D161" s="67" t="s">
        <v>716</v>
      </c>
      <c r="E161" s="67" t="s">
        <v>717</v>
      </c>
      <c r="F161" s="67" t="s">
        <v>717</v>
      </c>
      <c r="G161" s="67"/>
      <c r="H161" s="67" t="s">
        <v>561</v>
      </c>
      <c r="I161" s="67" t="s">
        <v>199</v>
      </c>
      <c r="J161" s="67" t="s">
        <v>199</v>
      </c>
      <c r="K161" s="67" t="s">
        <v>199</v>
      </c>
      <c r="L161" s="67" t="s">
        <v>199</v>
      </c>
      <c r="M161" s="67" t="s">
        <v>836</v>
      </c>
      <c r="N161" s="67" t="s">
        <v>837</v>
      </c>
      <c r="O161" s="69" t="s">
        <v>838</v>
      </c>
      <c r="P161" s="69" t="s">
        <v>839</v>
      </c>
      <c r="Q161" s="67" t="s">
        <v>620</v>
      </c>
      <c r="R161" s="67" t="s">
        <v>0</v>
      </c>
      <c r="S161" s="70">
        <v>45323</v>
      </c>
      <c r="T161" s="70">
        <v>45641</v>
      </c>
      <c r="U161" s="70" t="s">
        <v>519</v>
      </c>
      <c r="V161" s="51"/>
      <c r="W161" s="67"/>
      <c r="X161" s="67"/>
      <c r="Y161" s="67" t="s">
        <v>207</v>
      </c>
      <c r="Z161" s="67" t="s">
        <v>376</v>
      </c>
      <c r="AA161" s="67" t="s">
        <v>199</v>
      </c>
      <c r="AB161" s="67" t="s">
        <v>199</v>
      </c>
      <c r="AC161" s="67" t="s">
        <v>199</v>
      </c>
      <c r="AD161" s="67" t="s">
        <v>492</v>
      </c>
      <c r="AE161" s="67" t="s">
        <v>636</v>
      </c>
      <c r="AF161" s="67" t="s">
        <v>199</v>
      </c>
      <c r="AG161" s="67" t="s">
        <v>199</v>
      </c>
      <c r="AH161" s="67" t="s">
        <v>199</v>
      </c>
      <c r="AI161" s="67" t="s">
        <v>199</v>
      </c>
      <c r="AJ161" s="67" t="s">
        <v>199</v>
      </c>
      <c r="AK161" s="67" t="s">
        <v>199</v>
      </c>
      <c r="AL161" s="67" t="s">
        <v>622</v>
      </c>
    </row>
    <row r="162" spans="2:38" s="237" customFormat="1" ht="128.25" hidden="1" x14ac:dyDescent="0.2">
      <c r="B162" s="67" t="s">
        <v>455</v>
      </c>
      <c r="C162" s="68" t="s">
        <v>456</v>
      </c>
      <c r="D162" s="67" t="s">
        <v>853</v>
      </c>
      <c r="E162" s="67" t="s">
        <v>854</v>
      </c>
      <c r="F162" s="67" t="s">
        <v>855</v>
      </c>
      <c r="G162" s="67"/>
      <c r="H162" s="67" t="s">
        <v>561</v>
      </c>
      <c r="I162" s="67" t="s">
        <v>199</v>
      </c>
      <c r="J162" s="67" t="s">
        <v>856</v>
      </c>
      <c r="K162" s="67" t="s">
        <v>199</v>
      </c>
      <c r="L162" s="67" t="s">
        <v>199</v>
      </c>
      <c r="M162" s="67" t="s">
        <v>857</v>
      </c>
      <c r="N162" s="67" t="s">
        <v>858</v>
      </c>
      <c r="O162" s="69" t="s">
        <v>859</v>
      </c>
      <c r="P162" s="67" t="s">
        <v>620</v>
      </c>
      <c r="Q162" s="67" t="s">
        <v>621</v>
      </c>
      <c r="R162" s="67" t="s">
        <v>0</v>
      </c>
      <c r="S162" s="75">
        <v>45292</v>
      </c>
      <c r="T162" s="75">
        <v>45473</v>
      </c>
      <c r="U162" s="75" t="s">
        <v>519</v>
      </c>
      <c r="V162" s="51"/>
      <c r="W162" s="67"/>
      <c r="X162" s="69">
        <v>50</v>
      </c>
      <c r="Y162" s="67" t="s">
        <v>480</v>
      </c>
      <c r="Z162" s="67" t="s">
        <v>208</v>
      </c>
      <c r="AA162" s="67" t="s">
        <v>207</v>
      </c>
      <c r="AB162" s="67" t="s">
        <v>199</v>
      </c>
      <c r="AC162" s="67" t="s">
        <v>199</v>
      </c>
      <c r="AD162" s="67" t="s">
        <v>209</v>
      </c>
      <c r="AE162" s="67" t="s">
        <v>199</v>
      </c>
      <c r="AF162" s="67" t="s">
        <v>199</v>
      </c>
      <c r="AG162" s="67" t="s">
        <v>199</v>
      </c>
      <c r="AH162" s="67" t="s">
        <v>199</v>
      </c>
      <c r="AI162" s="67" t="s">
        <v>199</v>
      </c>
      <c r="AJ162" s="67" t="s">
        <v>199</v>
      </c>
      <c r="AK162" s="67" t="s">
        <v>199</v>
      </c>
      <c r="AL162" s="67" t="s">
        <v>622</v>
      </c>
    </row>
    <row r="163" spans="2:38" s="237" customFormat="1" ht="128.25" hidden="1" x14ac:dyDescent="0.2">
      <c r="B163" s="67" t="s">
        <v>455</v>
      </c>
      <c r="C163" s="68" t="s">
        <v>456</v>
      </c>
      <c r="D163" s="67" t="s">
        <v>853</v>
      </c>
      <c r="E163" s="67" t="s">
        <v>854</v>
      </c>
      <c r="F163" s="67" t="s">
        <v>855</v>
      </c>
      <c r="G163" s="67"/>
      <c r="H163" s="67" t="s">
        <v>561</v>
      </c>
      <c r="I163" s="67" t="s">
        <v>199</v>
      </c>
      <c r="J163" s="67" t="s">
        <v>856</v>
      </c>
      <c r="K163" s="67" t="s">
        <v>199</v>
      </c>
      <c r="L163" s="67" t="s">
        <v>199</v>
      </c>
      <c r="M163" s="67" t="s">
        <v>860</v>
      </c>
      <c r="N163" s="67" t="s">
        <v>861</v>
      </c>
      <c r="O163" s="69" t="s">
        <v>862</v>
      </c>
      <c r="P163" s="67" t="s">
        <v>620</v>
      </c>
      <c r="Q163" s="67" t="s">
        <v>621</v>
      </c>
      <c r="R163" s="67" t="s">
        <v>0</v>
      </c>
      <c r="S163" s="75">
        <v>45292</v>
      </c>
      <c r="T163" s="75">
        <v>45473</v>
      </c>
      <c r="U163" s="75" t="s">
        <v>519</v>
      </c>
      <c r="V163" s="51"/>
      <c r="W163" s="67"/>
      <c r="X163" s="69">
        <v>50</v>
      </c>
      <c r="Y163" s="67" t="s">
        <v>480</v>
      </c>
      <c r="Z163" s="67" t="s">
        <v>208</v>
      </c>
      <c r="AA163" s="67" t="s">
        <v>207</v>
      </c>
      <c r="AB163" s="67" t="s">
        <v>199</v>
      </c>
      <c r="AC163" s="67" t="s">
        <v>199</v>
      </c>
      <c r="AD163" s="67" t="s">
        <v>209</v>
      </c>
      <c r="AE163" s="67" t="s">
        <v>199</v>
      </c>
      <c r="AF163" s="67" t="s">
        <v>199</v>
      </c>
      <c r="AG163" s="67" t="s">
        <v>199</v>
      </c>
      <c r="AH163" s="67" t="s">
        <v>199</v>
      </c>
      <c r="AI163" s="67" t="s">
        <v>199</v>
      </c>
      <c r="AJ163" s="67" t="s">
        <v>199</v>
      </c>
      <c r="AK163" s="67" t="s">
        <v>199</v>
      </c>
      <c r="AL163" s="67" t="s">
        <v>622</v>
      </c>
    </row>
    <row r="164" spans="2:38" s="237" customFormat="1" ht="128.25" hidden="1" x14ac:dyDescent="0.2">
      <c r="B164" s="67" t="s">
        <v>455</v>
      </c>
      <c r="C164" s="68" t="s">
        <v>456</v>
      </c>
      <c r="D164" s="67" t="s">
        <v>853</v>
      </c>
      <c r="E164" s="67" t="s">
        <v>854</v>
      </c>
      <c r="F164" s="67" t="s">
        <v>863</v>
      </c>
      <c r="G164" s="67"/>
      <c r="H164" s="67" t="s">
        <v>561</v>
      </c>
      <c r="I164" s="67" t="s">
        <v>199</v>
      </c>
      <c r="J164" s="67" t="s">
        <v>856</v>
      </c>
      <c r="K164" s="67" t="s">
        <v>199</v>
      </c>
      <c r="L164" s="67" t="s">
        <v>199</v>
      </c>
      <c r="M164" s="67" t="s">
        <v>864</v>
      </c>
      <c r="N164" s="67" t="s">
        <v>865</v>
      </c>
      <c r="O164" s="69" t="s">
        <v>866</v>
      </c>
      <c r="P164" s="67" t="s">
        <v>620</v>
      </c>
      <c r="Q164" s="67" t="s">
        <v>621</v>
      </c>
      <c r="R164" s="67" t="s">
        <v>0</v>
      </c>
      <c r="S164" s="75">
        <v>45474</v>
      </c>
      <c r="T164" s="75">
        <v>45641</v>
      </c>
      <c r="U164" s="75" t="s">
        <v>519</v>
      </c>
      <c r="V164" s="51"/>
      <c r="W164" s="67"/>
      <c r="X164" s="69">
        <v>40</v>
      </c>
      <c r="Y164" s="67" t="s">
        <v>480</v>
      </c>
      <c r="Z164" s="67" t="s">
        <v>208</v>
      </c>
      <c r="AA164" s="67" t="s">
        <v>207</v>
      </c>
      <c r="AB164" s="67" t="s">
        <v>199</v>
      </c>
      <c r="AC164" s="67" t="s">
        <v>199</v>
      </c>
      <c r="AD164" s="67" t="s">
        <v>209</v>
      </c>
      <c r="AE164" s="67" t="s">
        <v>199</v>
      </c>
      <c r="AF164" s="67" t="s">
        <v>199</v>
      </c>
      <c r="AG164" s="67" t="s">
        <v>199</v>
      </c>
      <c r="AH164" s="67" t="s">
        <v>199</v>
      </c>
      <c r="AI164" s="67" t="s">
        <v>199</v>
      </c>
      <c r="AJ164" s="67" t="s">
        <v>199</v>
      </c>
      <c r="AK164" s="67" t="s">
        <v>199</v>
      </c>
      <c r="AL164" s="67" t="s">
        <v>622</v>
      </c>
    </row>
    <row r="165" spans="2:38" s="237" customFormat="1" ht="128.25" hidden="1" x14ac:dyDescent="0.2">
      <c r="B165" s="67" t="s">
        <v>455</v>
      </c>
      <c r="C165" s="68" t="s">
        <v>456</v>
      </c>
      <c r="D165" s="67" t="s">
        <v>853</v>
      </c>
      <c r="E165" s="67" t="s">
        <v>854</v>
      </c>
      <c r="F165" s="67" t="s">
        <v>863</v>
      </c>
      <c r="G165" s="67"/>
      <c r="H165" s="67" t="s">
        <v>561</v>
      </c>
      <c r="I165" s="67" t="s">
        <v>199</v>
      </c>
      <c r="J165" s="67" t="s">
        <v>856</v>
      </c>
      <c r="K165" s="67" t="s">
        <v>199</v>
      </c>
      <c r="L165" s="67" t="s">
        <v>199</v>
      </c>
      <c r="M165" s="67" t="s">
        <v>867</v>
      </c>
      <c r="N165" s="67" t="s">
        <v>868</v>
      </c>
      <c r="O165" s="69" t="s">
        <v>869</v>
      </c>
      <c r="P165" s="67" t="s">
        <v>620</v>
      </c>
      <c r="Q165" s="67" t="s">
        <v>621</v>
      </c>
      <c r="R165" s="67" t="s">
        <v>0</v>
      </c>
      <c r="S165" s="75">
        <v>45474</v>
      </c>
      <c r="T165" s="75">
        <v>45641</v>
      </c>
      <c r="U165" s="75" t="s">
        <v>519</v>
      </c>
      <c r="V165" s="51"/>
      <c r="W165" s="67"/>
      <c r="X165" s="69">
        <v>30</v>
      </c>
      <c r="Y165" s="67" t="s">
        <v>480</v>
      </c>
      <c r="Z165" s="67" t="s">
        <v>208</v>
      </c>
      <c r="AA165" s="67" t="s">
        <v>207</v>
      </c>
      <c r="AB165" s="67" t="s">
        <v>199</v>
      </c>
      <c r="AC165" s="67" t="s">
        <v>199</v>
      </c>
      <c r="AD165" s="67" t="s">
        <v>209</v>
      </c>
      <c r="AE165" s="67" t="s">
        <v>199</v>
      </c>
      <c r="AF165" s="67" t="s">
        <v>199</v>
      </c>
      <c r="AG165" s="67" t="s">
        <v>199</v>
      </c>
      <c r="AH165" s="67" t="s">
        <v>199</v>
      </c>
      <c r="AI165" s="67" t="s">
        <v>199</v>
      </c>
      <c r="AJ165" s="67" t="s">
        <v>199</v>
      </c>
      <c r="AK165" s="67" t="s">
        <v>199</v>
      </c>
      <c r="AL165" s="67" t="s">
        <v>622</v>
      </c>
    </row>
    <row r="166" spans="2:38" s="237" customFormat="1" ht="128.25" hidden="1" x14ac:dyDescent="0.2">
      <c r="B166" s="67" t="s">
        <v>455</v>
      </c>
      <c r="C166" s="68" t="s">
        <v>456</v>
      </c>
      <c r="D166" s="67" t="s">
        <v>853</v>
      </c>
      <c r="E166" s="67" t="s">
        <v>854</v>
      </c>
      <c r="F166" s="67" t="s">
        <v>863</v>
      </c>
      <c r="G166" s="67"/>
      <c r="H166" s="67" t="s">
        <v>561</v>
      </c>
      <c r="I166" s="67" t="s">
        <v>199</v>
      </c>
      <c r="J166" s="67" t="s">
        <v>856</v>
      </c>
      <c r="K166" s="67" t="s">
        <v>199</v>
      </c>
      <c r="L166" s="67" t="s">
        <v>199</v>
      </c>
      <c r="M166" s="67" t="s">
        <v>870</v>
      </c>
      <c r="N166" s="67" t="s">
        <v>871</v>
      </c>
      <c r="O166" s="69" t="s">
        <v>872</v>
      </c>
      <c r="P166" s="67" t="s">
        <v>620</v>
      </c>
      <c r="Q166" s="67" t="s">
        <v>621</v>
      </c>
      <c r="R166" s="67" t="s">
        <v>0</v>
      </c>
      <c r="S166" s="75">
        <v>45474</v>
      </c>
      <c r="T166" s="75">
        <v>45641</v>
      </c>
      <c r="U166" s="75" t="s">
        <v>519</v>
      </c>
      <c r="V166" s="51"/>
      <c r="W166" s="67"/>
      <c r="X166" s="69">
        <v>30</v>
      </c>
      <c r="Y166" s="67" t="s">
        <v>480</v>
      </c>
      <c r="Z166" s="67" t="s">
        <v>208</v>
      </c>
      <c r="AA166" s="67" t="s">
        <v>207</v>
      </c>
      <c r="AB166" s="67" t="s">
        <v>199</v>
      </c>
      <c r="AC166" s="67" t="s">
        <v>199</v>
      </c>
      <c r="AD166" s="67" t="s">
        <v>209</v>
      </c>
      <c r="AE166" s="67" t="s">
        <v>199</v>
      </c>
      <c r="AF166" s="67" t="s">
        <v>199</v>
      </c>
      <c r="AG166" s="67" t="s">
        <v>199</v>
      </c>
      <c r="AH166" s="67" t="s">
        <v>199</v>
      </c>
      <c r="AI166" s="67" t="s">
        <v>199</v>
      </c>
      <c r="AJ166" s="67" t="s">
        <v>199</v>
      </c>
      <c r="AK166" s="67" t="s">
        <v>199</v>
      </c>
      <c r="AL166" s="67" t="s">
        <v>622</v>
      </c>
    </row>
    <row r="167" spans="2:38" s="237" customFormat="1" ht="185.25" x14ac:dyDescent="0.2">
      <c r="B167" s="67" t="s">
        <v>455</v>
      </c>
      <c r="C167" s="68" t="s">
        <v>873</v>
      </c>
      <c r="D167" s="67" t="s">
        <v>874</v>
      </c>
      <c r="E167" s="67" t="s">
        <v>875</v>
      </c>
      <c r="F167" s="67" t="s">
        <v>876</v>
      </c>
      <c r="G167" s="67"/>
      <c r="H167" s="67" t="s">
        <v>765</v>
      </c>
      <c r="I167" s="67" t="s">
        <v>877</v>
      </c>
      <c r="J167" s="67" t="s">
        <v>878</v>
      </c>
      <c r="K167" s="67" t="s">
        <v>199</v>
      </c>
      <c r="L167" s="67" t="s">
        <v>199</v>
      </c>
      <c r="M167" s="84" t="s">
        <v>879</v>
      </c>
      <c r="N167" s="84" t="s">
        <v>880</v>
      </c>
      <c r="O167" s="69" t="s">
        <v>881</v>
      </c>
      <c r="P167" s="67" t="s">
        <v>673</v>
      </c>
      <c r="Q167" s="67" t="s">
        <v>674</v>
      </c>
      <c r="R167" s="67" t="s">
        <v>0</v>
      </c>
      <c r="S167" s="70">
        <v>45474</v>
      </c>
      <c r="T167" s="70">
        <v>45641</v>
      </c>
      <c r="U167" s="70" t="s">
        <v>519</v>
      </c>
      <c r="V167" s="51">
        <v>90000000</v>
      </c>
      <c r="W167" s="248" t="s">
        <v>882</v>
      </c>
      <c r="X167" s="82">
        <v>0.2</v>
      </c>
      <c r="Y167" s="67" t="s">
        <v>451</v>
      </c>
      <c r="Z167" s="67" t="s">
        <v>208</v>
      </c>
      <c r="AA167" s="67" t="s">
        <v>356</v>
      </c>
      <c r="AB167" s="83" t="s">
        <v>199</v>
      </c>
      <c r="AC167" s="83" t="s">
        <v>199</v>
      </c>
      <c r="AD167" s="67" t="s">
        <v>845</v>
      </c>
      <c r="AE167" s="67" t="s">
        <v>199</v>
      </c>
      <c r="AF167" s="67" t="s">
        <v>199</v>
      </c>
      <c r="AG167" s="67" t="s">
        <v>199</v>
      </c>
      <c r="AH167" s="67" t="s">
        <v>199</v>
      </c>
      <c r="AI167" s="67" t="s">
        <v>199</v>
      </c>
      <c r="AJ167" s="67" t="s">
        <v>199</v>
      </c>
      <c r="AK167" s="67" t="s">
        <v>199</v>
      </c>
      <c r="AL167" s="67" t="s">
        <v>675</v>
      </c>
    </row>
    <row r="168" spans="2:38" s="237" customFormat="1" ht="199.5" x14ac:dyDescent="0.2">
      <c r="B168" s="67" t="s">
        <v>455</v>
      </c>
      <c r="C168" s="68" t="s">
        <v>873</v>
      </c>
      <c r="D168" s="67" t="s">
        <v>874</v>
      </c>
      <c r="E168" s="67" t="s">
        <v>875</v>
      </c>
      <c r="F168" s="67" t="s">
        <v>876</v>
      </c>
      <c r="G168" s="67"/>
      <c r="H168" s="67" t="s">
        <v>765</v>
      </c>
      <c r="I168" s="67" t="s">
        <v>877</v>
      </c>
      <c r="J168" s="67" t="s">
        <v>878</v>
      </c>
      <c r="K168" s="67" t="s">
        <v>199</v>
      </c>
      <c r="L168" s="67" t="s">
        <v>199</v>
      </c>
      <c r="M168" s="84" t="s">
        <v>883</v>
      </c>
      <c r="N168" s="91" t="s">
        <v>884</v>
      </c>
      <c r="O168" s="84" t="s">
        <v>885</v>
      </c>
      <c r="P168" s="67" t="s">
        <v>673</v>
      </c>
      <c r="Q168" s="67" t="s">
        <v>674</v>
      </c>
      <c r="R168" s="67" t="s">
        <v>0</v>
      </c>
      <c r="S168" s="70">
        <v>45474</v>
      </c>
      <c r="T168" s="70">
        <v>45641</v>
      </c>
      <c r="U168" s="70" t="s">
        <v>519</v>
      </c>
      <c r="V168" s="51">
        <v>240000000</v>
      </c>
      <c r="W168" s="248" t="s">
        <v>882</v>
      </c>
      <c r="X168" s="82">
        <v>0.4</v>
      </c>
      <c r="Y168" s="67" t="s">
        <v>451</v>
      </c>
      <c r="Z168" s="67" t="s">
        <v>208</v>
      </c>
      <c r="AA168" s="67" t="s">
        <v>356</v>
      </c>
      <c r="AB168" s="83" t="s">
        <v>199</v>
      </c>
      <c r="AC168" s="83" t="s">
        <v>199</v>
      </c>
      <c r="AD168" s="67" t="s">
        <v>209</v>
      </c>
      <c r="AE168" s="67" t="s">
        <v>199</v>
      </c>
      <c r="AF168" s="67" t="s">
        <v>199</v>
      </c>
      <c r="AG168" s="67" t="s">
        <v>199</v>
      </c>
      <c r="AH168" s="67" t="s">
        <v>199</v>
      </c>
      <c r="AI168" s="67" t="s">
        <v>199</v>
      </c>
      <c r="AJ168" s="67" t="s">
        <v>199</v>
      </c>
      <c r="AK168" s="67" t="s">
        <v>199</v>
      </c>
      <c r="AL168" s="67" t="s">
        <v>675</v>
      </c>
    </row>
    <row r="169" spans="2:38" s="237" customFormat="1" ht="185.25" x14ac:dyDescent="0.2">
      <c r="B169" s="67" t="s">
        <v>455</v>
      </c>
      <c r="C169" s="68" t="s">
        <v>873</v>
      </c>
      <c r="D169" s="67" t="s">
        <v>874</v>
      </c>
      <c r="E169" s="67" t="s">
        <v>875</v>
      </c>
      <c r="F169" s="67" t="s">
        <v>876</v>
      </c>
      <c r="G169" s="67"/>
      <c r="H169" s="67" t="s">
        <v>765</v>
      </c>
      <c r="I169" s="67" t="s">
        <v>877</v>
      </c>
      <c r="J169" s="67" t="s">
        <v>878</v>
      </c>
      <c r="K169" s="67" t="s">
        <v>199</v>
      </c>
      <c r="L169" s="67" t="s">
        <v>199</v>
      </c>
      <c r="M169" s="84" t="s">
        <v>886</v>
      </c>
      <c r="N169" s="84" t="s">
        <v>887</v>
      </c>
      <c r="O169" s="69" t="s">
        <v>888</v>
      </c>
      <c r="P169" s="67" t="s">
        <v>673</v>
      </c>
      <c r="Q169" s="67" t="s">
        <v>674</v>
      </c>
      <c r="R169" s="67" t="s">
        <v>0</v>
      </c>
      <c r="S169" s="70">
        <v>45474</v>
      </c>
      <c r="T169" s="70">
        <v>45641</v>
      </c>
      <c r="U169" s="70" t="s">
        <v>519</v>
      </c>
      <c r="V169" s="51">
        <v>240000000</v>
      </c>
      <c r="W169" s="248" t="s">
        <v>882</v>
      </c>
      <c r="X169" s="82">
        <v>0.4</v>
      </c>
      <c r="Y169" s="67" t="s">
        <v>451</v>
      </c>
      <c r="Z169" s="67" t="s">
        <v>208</v>
      </c>
      <c r="AA169" s="67" t="s">
        <v>356</v>
      </c>
      <c r="AB169" s="83" t="s">
        <v>199</v>
      </c>
      <c r="AC169" s="83" t="s">
        <v>199</v>
      </c>
      <c r="AD169" s="67" t="s">
        <v>209</v>
      </c>
      <c r="AE169" s="67" t="s">
        <v>199</v>
      </c>
      <c r="AF169" s="67" t="s">
        <v>199</v>
      </c>
      <c r="AG169" s="67" t="s">
        <v>199</v>
      </c>
      <c r="AH169" s="67" t="s">
        <v>199</v>
      </c>
      <c r="AI169" s="67" t="s">
        <v>199</v>
      </c>
      <c r="AJ169" s="67" t="s">
        <v>199</v>
      </c>
      <c r="AK169" s="67" t="s">
        <v>199</v>
      </c>
      <c r="AL169" s="67" t="s">
        <v>675</v>
      </c>
    </row>
    <row r="170" spans="2:38" s="237" customFormat="1" ht="185.25" x14ac:dyDescent="0.2">
      <c r="B170" s="67" t="s">
        <v>455</v>
      </c>
      <c r="C170" s="68" t="s">
        <v>873</v>
      </c>
      <c r="D170" s="67" t="s">
        <v>874</v>
      </c>
      <c r="E170" s="67" t="s">
        <v>875</v>
      </c>
      <c r="F170" s="67" t="s">
        <v>876</v>
      </c>
      <c r="G170" s="67"/>
      <c r="H170" s="67" t="s">
        <v>561</v>
      </c>
      <c r="I170" s="67" t="s">
        <v>877</v>
      </c>
      <c r="J170" s="67" t="s">
        <v>878</v>
      </c>
      <c r="K170" s="67" t="s">
        <v>199</v>
      </c>
      <c r="L170" s="67" t="s">
        <v>199</v>
      </c>
      <c r="M170" s="84" t="s">
        <v>889</v>
      </c>
      <c r="N170" s="84" t="s">
        <v>890</v>
      </c>
      <c r="O170" s="69" t="s">
        <v>891</v>
      </c>
      <c r="P170" s="67" t="s">
        <v>673</v>
      </c>
      <c r="Q170" s="67" t="s">
        <v>674</v>
      </c>
      <c r="R170" s="67" t="s">
        <v>0</v>
      </c>
      <c r="S170" s="70">
        <v>45474</v>
      </c>
      <c r="T170" s="70">
        <v>45641</v>
      </c>
      <c r="U170" s="70" t="s">
        <v>519</v>
      </c>
      <c r="V170" s="51">
        <v>30000000</v>
      </c>
      <c r="W170" s="248" t="s">
        <v>882</v>
      </c>
      <c r="X170" s="67">
        <v>10</v>
      </c>
      <c r="Y170" s="67" t="s">
        <v>451</v>
      </c>
      <c r="Z170" s="67" t="s">
        <v>208</v>
      </c>
      <c r="AA170" s="67" t="s">
        <v>356</v>
      </c>
      <c r="AB170" s="83" t="s">
        <v>199</v>
      </c>
      <c r="AC170" s="83" t="s">
        <v>199</v>
      </c>
      <c r="AD170" s="67" t="s">
        <v>209</v>
      </c>
      <c r="AE170" s="67" t="s">
        <v>199</v>
      </c>
      <c r="AF170" s="67" t="s">
        <v>199</v>
      </c>
      <c r="AG170" s="67" t="s">
        <v>199</v>
      </c>
      <c r="AH170" s="67" t="s">
        <v>199</v>
      </c>
      <c r="AI170" s="67" t="s">
        <v>199</v>
      </c>
      <c r="AJ170" s="67" t="s">
        <v>199</v>
      </c>
      <c r="AK170" s="67" t="s">
        <v>199</v>
      </c>
      <c r="AL170" s="67" t="s">
        <v>675</v>
      </c>
    </row>
    <row r="171" spans="2:38" s="237" customFormat="1" ht="185.25" hidden="1" x14ac:dyDescent="0.2">
      <c r="B171" s="67" t="s">
        <v>455</v>
      </c>
      <c r="C171" s="68" t="s">
        <v>873</v>
      </c>
      <c r="D171" s="67" t="s">
        <v>874</v>
      </c>
      <c r="E171" s="67" t="s">
        <v>875</v>
      </c>
      <c r="F171" s="67" t="s">
        <v>876</v>
      </c>
      <c r="G171" s="67"/>
      <c r="H171" s="67" t="s">
        <v>765</v>
      </c>
      <c r="I171" s="67" t="s">
        <v>877</v>
      </c>
      <c r="J171" s="67" t="s">
        <v>878</v>
      </c>
      <c r="K171" s="67" t="s">
        <v>199</v>
      </c>
      <c r="L171" s="67" t="s">
        <v>199</v>
      </c>
      <c r="M171" s="67" t="s">
        <v>892</v>
      </c>
      <c r="N171" s="67" t="s">
        <v>893</v>
      </c>
      <c r="O171" s="69" t="s">
        <v>894</v>
      </c>
      <c r="P171" s="67" t="s">
        <v>895</v>
      </c>
      <c r="Q171" s="67"/>
      <c r="R171" s="67" t="s">
        <v>220</v>
      </c>
      <c r="S171" s="70">
        <v>45292</v>
      </c>
      <c r="T171" s="70">
        <v>45641</v>
      </c>
      <c r="U171" s="70" t="s">
        <v>519</v>
      </c>
      <c r="V171" s="67"/>
      <c r="W171" s="67"/>
      <c r="X171" s="67">
        <v>100</v>
      </c>
      <c r="Y171" s="67" t="s">
        <v>356</v>
      </c>
      <c r="Z171" s="67" t="s">
        <v>896</v>
      </c>
      <c r="AA171" s="67" t="s">
        <v>199</v>
      </c>
      <c r="AB171" s="67" t="s">
        <v>199</v>
      </c>
      <c r="AC171" s="67" t="s">
        <v>199</v>
      </c>
      <c r="AD171" s="67" t="s">
        <v>209</v>
      </c>
      <c r="AE171" s="67" t="s">
        <v>199</v>
      </c>
      <c r="AF171" s="67" t="s">
        <v>199</v>
      </c>
      <c r="AG171" s="67" t="s">
        <v>199</v>
      </c>
      <c r="AH171" s="67" t="s">
        <v>199</v>
      </c>
      <c r="AI171" s="67" t="s">
        <v>199</v>
      </c>
      <c r="AJ171" s="67" t="s">
        <v>199</v>
      </c>
      <c r="AK171" s="67" t="s">
        <v>199</v>
      </c>
      <c r="AL171" s="67" t="s">
        <v>235</v>
      </c>
    </row>
    <row r="172" spans="2:38" s="237" customFormat="1" ht="185.25" hidden="1" x14ac:dyDescent="0.2">
      <c r="B172" s="92" t="s">
        <v>455</v>
      </c>
      <c r="C172" s="68" t="s">
        <v>873</v>
      </c>
      <c r="D172" s="67" t="s">
        <v>874</v>
      </c>
      <c r="E172" s="67" t="s">
        <v>875</v>
      </c>
      <c r="F172" s="92" t="s">
        <v>876</v>
      </c>
      <c r="G172" s="92"/>
      <c r="H172" s="83" t="s">
        <v>765</v>
      </c>
      <c r="I172" s="67" t="s">
        <v>877</v>
      </c>
      <c r="J172" s="67" t="s">
        <v>878</v>
      </c>
      <c r="K172" s="67" t="s">
        <v>199</v>
      </c>
      <c r="L172" s="67" t="s">
        <v>199</v>
      </c>
      <c r="M172" s="92" t="s">
        <v>897</v>
      </c>
      <c r="N172" s="93" t="s">
        <v>898</v>
      </c>
      <c r="O172" s="92" t="s">
        <v>899</v>
      </c>
      <c r="P172" s="83" t="s">
        <v>900</v>
      </c>
      <c r="Q172" s="83" t="s">
        <v>901</v>
      </c>
      <c r="R172" s="83" t="s">
        <v>99</v>
      </c>
      <c r="S172" s="94">
        <v>45381</v>
      </c>
      <c r="T172" s="94">
        <v>45657</v>
      </c>
      <c r="U172" s="83" t="s">
        <v>902</v>
      </c>
      <c r="V172" s="50" t="s">
        <v>1612</v>
      </c>
      <c r="W172" s="50" t="s">
        <v>1612</v>
      </c>
      <c r="X172" s="97" t="s">
        <v>903</v>
      </c>
      <c r="Y172" s="83" t="s">
        <v>904</v>
      </c>
      <c r="Z172" s="83" t="s">
        <v>425</v>
      </c>
      <c r="AA172" s="83" t="s">
        <v>199</v>
      </c>
      <c r="AB172" s="83" t="s">
        <v>199</v>
      </c>
      <c r="AC172" s="83" t="s">
        <v>199</v>
      </c>
      <c r="AD172" s="83" t="s">
        <v>366</v>
      </c>
      <c r="AE172" s="67" t="s">
        <v>249</v>
      </c>
      <c r="AF172" s="67" t="s">
        <v>492</v>
      </c>
      <c r="AG172" s="67" t="s">
        <v>199</v>
      </c>
      <c r="AH172" s="67" t="s">
        <v>199</v>
      </c>
      <c r="AI172" s="67" t="s">
        <v>199</v>
      </c>
      <c r="AJ172" s="98" t="s">
        <v>410</v>
      </c>
      <c r="AK172" s="98" t="s">
        <v>411</v>
      </c>
      <c r="AL172" s="92" t="s">
        <v>502</v>
      </c>
    </row>
    <row r="173" spans="2:38" s="237" customFormat="1" ht="185.25" hidden="1" x14ac:dyDescent="0.2">
      <c r="B173" s="67" t="s">
        <v>455</v>
      </c>
      <c r="C173" s="68" t="s">
        <v>873</v>
      </c>
      <c r="D173" s="67" t="s">
        <v>874</v>
      </c>
      <c r="E173" s="67" t="s">
        <v>875</v>
      </c>
      <c r="F173" s="67" t="s">
        <v>876</v>
      </c>
      <c r="G173" s="67"/>
      <c r="H173" s="67" t="s">
        <v>765</v>
      </c>
      <c r="I173" s="67" t="s">
        <v>877</v>
      </c>
      <c r="J173" s="67" t="s">
        <v>878</v>
      </c>
      <c r="K173" s="67" t="s">
        <v>199</v>
      </c>
      <c r="L173" s="67" t="s">
        <v>199</v>
      </c>
      <c r="M173" s="67" t="s">
        <v>905</v>
      </c>
      <c r="N173" s="67" t="s">
        <v>905</v>
      </c>
      <c r="O173" s="67" t="s">
        <v>906</v>
      </c>
      <c r="P173" s="67" t="s">
        <v>218</v>
      </c>
      <c r="Q173" s="67" t="s">
        <v>907</v>
      </c>
      <c r="R173" s="67" t="s">
        <v>220</v>
      </c>
      <c r="S173" s="70">
        <v>45323</v>
      </c>
      <c r="T173" s="77">
        <v>45626</v>
      </c>
      <c r="U173" s="70" t="s">
        <v>199</v>
      </c>
      <c r="V173" s="51"/>
      <c r="W173" s="67"/>
      <c r="X173" s="67"/>
      <c r="Y173" s="67" t="s">
        <v>356</v>
      </c>
      <c r="Z173" s="67" t="s">
        <v>904</v>
      </c>
      <c r="AA173" s="67" t="s">
        <v>199</v>
      </c>
      <c r="AB173" s="67" t="s">
        <v>199</v>
      </c>
      <c r="AC173" s="67" t="s">
        <v>199</v>
      </c>
      <c r="AD173" s="67" t="s">
        <v>492</v>
      </c>
      <c r="AE173" s="67" t="s">
        <v>199</v>
      </c>
      <c r="AF173" s="67" t="s">
        <v>199</v>
      </c>
      <c r="AG173" s="67" t="s">
        <v>199</v>
      </c>
      <c r="AH173" s="67" t="s">
        <v>199</v>
      </c>
      <c r="AI173" s="67" t="s">
        <v>199</v>
      </c>
      <c r="AJ173" s="67" t="s">
        <v>410</v>
      </c>
      <c r="AK173" s="67" t="s">
        <v>411</v>
      </c>
      <c r="AL173" s="67" t="s">
        <v>235</v>
      </c>
    </row>
    <row r="174" spans="2:38" s="237" customFormat="1" ht="185.25" hidden="1" x14ac:dyDescent="0.2">
      <c r="B174" s="67" t="s">
        <v>455</v>
      </c>
      <c r="C174" s="68" t="s">
        <v>873</v>
      </c>
      <c r="D174" s="67" t="s">
        <v>874</v>
      </c>
      <c r="E174" s="67" t="s">
        <v>875</v>
      </c>
      <c r="F174" s="67" t="s">
        <v>876</v>
      </c>
      <c r="G174" s="67"/>
      <c r="H174" s="67" t="s">
        <v>765</v>
      </c>
      <c r="I174" s="67" t="s">
        <v>877</v>
      </c>
      <c r="J174" s="67" t="s">
        <v>878</v>
      </c>
      <c r="K174" s="67" t="s">
        <v>199</v>
      </c>
      <c r="L174" s="67" t="s">
        <v>199</v>
      </c>
      <c r="M174" s="67" t="s">
        <v>909</v>
      </c>
      <c r="N174" s="67" t="s">
        <v>909</v>
      </c>
      <c r="O174" s="67" t="s">
        <v>910</v>
      </c>
      <c r="P174" s="67" t="s">
        <v>911</v>
      </c>
      <c r="Q174" s="67" t="s">
        <v>912</v>
      </c>
      <c r="R174" s="67" t="s">
        <v>220</v>
      </c>
      <c r="S174" s="70">
        <v>45323</v>
      </c>
      <c r="T174" s="77">
        <v>45626</v>
      </c>
      <c r="U174" s="70" t="s">
        <v>519</v>
      </c>
      <c r="V174" s="51"/>
      <c r="W174" s="67"/>
      <c r="X174" s="67"/>
      <c r="Y174" s="67" t="s">
        <v>356</v>
      </c>
      <c r="Z174" s="67" t="s">
        <v>904</v>
      </c>
      <c r="AA174" s="67" t="s">
        <v>199</v>
      </c>
      <c r="AB174" s="67" t="s">
        <v>199</v>
      </c>
      <c r="AC174" s="67" t="s">
        <v>199</v>
      </c>
      <c r="AD174" s="67" t="s">
        <v>492</v>
      </c>
      <c r="AE174" s="67" t="s">
        <v>199</v>
      </c>
      <c r="AF174" s="67" t="s">
        <v>199</v>
      </c>
      <c r="AG174" s="67" t="s">
        <v>199</v>
      </c>
      <c r="AH174" s="67" t="s">
        <v>199</v>
      </c>
      <c r="AI174" s="67" t="s">
        <v>199</v>
      </c>
      <c r="AJ174" s="67" t="s">
        <v>410</v>
      </c>
      <c r="AK174" s="67" t="s">
        <v>411</v>
      </c>
      <c r="AL174" s="67" t="s">
        <v>235</v>
      </c>
    </row>
    <row r="175" spans="2:38" s="237" customFormat="1" ht="185.25" hidden="1" x14ac:dyDescent="0.2">
      <c r="B175" s="67" t="s">
        <v>455</v>
      </c>
      <c r="C175" s="68" t="s">
        <v>873</v>
      </c>
      <c r="D175" s="67" t="s">
        <v>874</v>
      </c>
      <c r="E175" s="67" t="s">
        <v>875</v>
      </c>
      <c r="F175" s="67" t="s">
        <v>876</v>
      </c>
      <c r="G175" s="67"/>
      <c r="H175" s="67" t="s">
        <v>765</v>
      </c>
      <c r="I175" s="67" t="s">
        <v>877</v>
      </c>
      <c r="J175" s="67" t="s">
        <v>878</v>
      </c>
      <c r="K175" s="67" t="s">
        <v>199</v>
      </c>
      <c r="L175" s="67" t="s">
        <v>199</v>
      </c>
      <c r="M175" s="67"/>
      <c r="N175" s="67"/>
      <c r="O175" s="67"/>
      <c r="P175" s="67"/>
      <c r="Q175" s="67"/>
      <c r="R175" s="67"/>
      <c r="S175" s="70"/>
      <c r="T175" s="77"/>
      <c r="U175" s="70"/>
      <c r="V175" s="51"/>
      <c r="W175" s="67"/>
      <c r="X175" s="67"/>
      <c r="Y175" s="67"/>
      <c r="Z175" s="67"/>
      <c r="AA175" s="67"/>
      <c r="AB175" s="67"/>
      <c r="AC175" s="67"/>
      <c r="AD175" s="67"/>
      <c r="AE175" s="67"/>
      <c r="AF175" s="67"/>
      <c r="AG175" s="67"/>
      <c r="AH175" s="67"/>
      <c r="AI175" s="67"/>
      <c r="AJ175" s="67"/>
      <c r="AK175" s="67"/>
      <c r="AL175" s="67"/>
    </row>
    <row r="176" spans="2:38" s="237" customFormat="1" ht="185.25" hidden="1" x14ac:dyDescent="0.2">
      <c r="B176" s="67" t="s">
        <v>455</v>
      </c>
      <c r="C176" s="68" t="s">
        <v>873</v>
      </c>
      <c r="D176" s="67" t="s">
        <v>874</v>
      </c>
      <c r="E176" s="67" t="s">
        <v>875</v>
      </c>
      <c r="F176" s="67" t="s">
        <v>876</v>
      </c>
      <c r="G176" s="67"/>
      <c r="H176" s="67" t="s">
        <v>765</v>
      </c>
      <c r="I176" s="67" t="s">
        <v>877</v>
      </c>
      <c r="J176" s="67" t="s">
        <v>878</v>
      </c>
      <c r="K176" s="67" t="s">
        <v>199</v>
      </c>
      <c r="L176" s="67" t="s">
        <v>199</v>
      </c>
      <c r="M176" s="67" t="s">
        <v>913</v>
      </c>
      <c r="N176" s="67" t="s">
        <v>914</v>
      </c>
      <c r="O176" s="69" t="s">
        <v>915</v>
      </c>
      <c r="P176" s="67" t="s">
        <v>273</v>
      </c>
      <c r="Q176" s="67" t="s">
        <v>916</v>
      </c>
      <c r="R176" s="69" t="s">
        <v>72</v>
      </c>
      <c r="S176" s="70">
        <v>45293</v>
      </c>
      <c r="T176" s="70">
        <v>45626</v>
      </c>
      <c r="U176" s="75" t="s">
        <v>261</v>
      </c>
      <c r="V176" s="51"/>
      <c r="W176" s="67"/>
      <c r="X176" s="71">
        <v>0.8</v>
      </c>
      <c r="Y176" s="67" t="s">
        <v>207</v>
      </c>
      <c r="Z176" s="67" t="s">
        <v>917</v>
      </c>
      <c r="AA176" s="67" t="s">
        <v>199</v>
      </c>
      <c r="AB176" s="67" t="s">
        <v>199</v>
      </c>
      <c r="AC176" s="67" t="s">
        <v>199</v>
      </c>
      <c r="AD176" s="76" t="s">
        <v>366</v>
      </c>
      <c r="AE176" s="67" t="s">
        <v>199</v>
      </c>
      <c r="AF176" s="67" t="s">
        <v>199</v>
      </c>
      <c r="AG176" s="67" t="s">
        <v>199</v>
      </c>
      <c r="AH176" s="67" t="s">
        <v>199</v>
      </c>
      <c r="AI176" s="67" t="s">
        <v>199</v>
      </c>
      <c r="AJ176" s="67" t="s">
        <v>410</v>
      </c>
      <c r="AK176" s="67" t="s">
        <v>411</v>
      </c>
      <c r="AL176" s="69" t="s">
        <v>262</v>
      </c>
    </row>
    <row r="177" spans="2:38" s="237" customFormat="1" ht="185.25" hidden="1" x14ac:dyDescent="0.2">
      <c r="B177" s="67" t="s">
        <v>455</v>
      </c>
      <c r="C177" s="68" t="s">
        <v>873</v>
      </c>
      <c r="D177" s="67" t="s">
        <v>874</v>
      </c>
      <c r="E177" s="67" t="s">
        <v>875</v>
      </c>
      <c r="F177" s="67" t="s">
        <v>876</v>
      </c>
      <c r="G177" s="67"/>
      <c r="H177" s="67" t="s">
        <v>765</v>
      </c>
      <c r="I177" s="67" t="s">
        <v>877</v>
      </c>
      <c r="J177" s="67" t="s">
        <v>878</v>
      </c>
      <c r="K177" s="67" t="s">
        <v>199</v>
      </c>
      <c r="L177" s="67" t="s">
        <v>199</v>
      </c>
      <c r="M177" s="67" t="s">
        <v>918</v>
      </c>
      <c r="N177" s="67" t="s">
        <v>919</v>
      </c>
      <c r="O177" s="69" t="s">
        <v>920</v>
      </c>
      <c r="P177" s="67" t="s">
        <v>231</v>
      </c>
      <c r="Q177" s="67" t="s">
        <v>232</v>
      </c>
      <c r="R177" s="69" t="s">
        <v>220</v>
      </c>
      <c r="S177" s="70">
        <v>45627</v>
      </c>
      <c r="T177" s="70">
        <v>45641</v>
      </c>
      <c r="U177" s="69" t="s">
        <v>72</v>
      </c>
      <c r="V177" s="51"/>
      <c r="W177" s="67"/>
      <c r="X177" s="71"/>
      <c r="Y177" s="67" t="s">
        <v>208</v>
      </c>
      <c r="Z177" s="67" t="s">
        <v>233</v>
      </c>
      <c r="AA177" s="67" t="s">
        <v>234</v>
      </c>
      <c r="AB177" s="67" t="s">
        <v>917</v>
      </c>
      <c r="AC177" s="67" t="s">
        <v>199</v>
      </c>
      <c r="AD177" s="76" t="s">
        <v>366</v>
      </c>
      <c r="AE177" s="67" t="s">
        <v>199</v>
      </c>
      <c r="AF177" s="67" t="s">
        <v>199</v>
      </c>
      <c r="AG177" s="67" t="s">
        <v>199</v>
      </c>
      <c r="AH177" s="67" t="s">
        <v>199</v>
      </c>
      <c r="AI177" s="67" t="s">
        <v>199</v>
      </c>
      <c r="AJ177" s="67" t="s">
        <v>410</v>
      </c>
      <c r="AK177" s="67" t="s">
        <v>411</v>
      </c>
      <c r="AL177" s="69" t="s">
        <v>235</v>
      </c>
    </row>
    <row r="178" spans="2:38" s="237" customFormat="1" ht="185.25" hidden="1" x14ac:dyDescent="0.2">
      <c r="B178" s="67" t="s">
        <v>455</v>
      </c>
      <c r="C178" s="68" t="s">
        <v>873</v>
      </c>
      <c r="D178" s="67" t="s">
        <v>874</v>
      </c>
      <c r="E178" s="67" t="s">
        <v>875</v>
      </c>
      <c r="F178" s="67" t="s">
        <v>876</v>
      </c>
      <c r="G178" s="67"/>
      <c r="H178" s="67" t="s">
        <v>765</v>
      </c>
      <c r="I178" s="67" t="s">
        <v>877</v>
      </c>
      <c r="J178" s="67" t="s">
        <v>878</v>
      </c>
      <c r="K178" s="67" t="s">
        <v>199</v>
      </c>
      <c r="L178" s="67" t="s">
        <v>199</v>
      </c>
      <c r="M178" s="67" t="s">
        <v>921</v>
      </c>
      <c r="N178" s="67" t="s">
        <v>922</v>
      </c>
      <c r="O178" s="69" t="s">
        <v>268</v>
      </c>
      <c r="P178" s="67" t="s">
        <v>273</v>
      </c>
      <c r="Q178" s="67" t="s">
        <v>916</v>
      </c>
      <c r="R178" s="69" t="s">
        <v>72</v>
      </c>
      <c r="S178" s="70">
        <v>45293</v>
      </c>
      <c r="T178" s="70">
        <v>45626</v>
      </c>
      <c r="U178" s="75" t="s">
        <v>72</v>
      </c>
      <c r="V178" s="51"/>
      <c r="W178" s="67"/>
      <c r="X178" s="71">
        <v>0.2</v>
      </c>
      <c r="Y178" s="67" t="s">
        <v>207</v>
      </c>
      <c r="Z178" s="67" t="s">
        <v>917</v>
      </c>
      <c r="AA178" s="67" t="s">
        <v>199</v>
      </c>
      <c r="AB178" s="67" t="s">
        <v>199</v>
      </c>
      <c r="AC178" s="67" t="s">
        <v>199</v>
      </c>
      <c r="AD178" s="76" t="s">
        <v>366</v>
      </c>
      <c r="AE178" s="67" t="s">
        <v>199</v>
      </c>
      <c r="AF178" s="67" t="s">
        <v>199</v>
      </c>
      <c r="AG178" s="67" t="s">
        <v>199</v>
      </c>
      <c r="AH178" s="67" t="s">
        <v>199</v>
      </c>
      <c r="AI178" s="67" t="s">
        <v>199</v>
      </c>
      <c r="AJ178" s="67" t="s">
        <v>410</v>
      </c>
      <c r="AK178" s="67" t="s">
        <v>411</v>
      </c>
      <c r="AL178" s="69" t="s">
        <v>262</v>
      </c>
    </row>
    <row r="179" spans="2:38" s="237" customFormat="1" ht="185.25" hidden="1" x14ac:dyDescent="0.2">
      <c r="B179" s="67" t="s">
        <v>455</v>
      </c>
      <c r="C179" s="68" t="s">
        <v>873</v>
      </c>
      <c r="D179" s="67" t="s">
        <v>874</v>
      </c>
      <c r="E179" s="67" t="s">
        <v>875</v>
      </c>
      <c r="F179" s="67" t="s">
        <v>876</v>
      </c>
      <c r="G179" s="67"/>
      <c r="H179" s="67" t="s">
        <v>765</v>
      </c>
      <c r="I179" s="67" t="s">
        <v>877</v>
      </c>
      <c r="J179" s="67" t="s">
        <v>878</v>
      </c>
      <c r="K179" s="67" t="s">
        <v>199</v>
      </c>
      <c r="L179" s="67" t="s">
        <v>199</v>
      </c>
      <c r="M179" s="67" t="s">
        <v>924</v>
      </c>
      <c r="N179" s="67" t="s">
        <v>925</v>
      </c>
      <c r="O179" s="69" t="s">
        <v>926</v>
      </c>
      <c r="P179" s="67" t="s">
        <v>273</v>
      </c>
      <c r="Q179" s="67" t="s">
        <v>927</v>
      </c>
      <c r="R179" s="69" t="s">
        <v>72</v>
      </c>
      <c r="S179" s="70">
        <v>45383</v>
      </c>
      <c r="T179" s="70">
        <v>45641</v>
      </c>
      <c r="U179" s="75" t="s">
        <v>261</v>
      </c>
      <c r="V179" s="51"/>
      <c r="W179" s="67"/>
      <c r="X179" s="71">
        <v>0.8</v>
      </c>
      <c r="Y179" s="67" t="s">
        <v>207</v>
      </c>
      <c r="Z179" s="67" t="s">
        <v>917</v>
      </c>
      <c r="AA179" s="67" t="s">
        <v>199</v>
      </c>
      <c r="AB179" s="67" t="s">
        <v>199</v>
      </c>
      <c r="AC179" s="67" t="s">
        <v>199</v>
      </c>
      <c r="AD179" s="76" t="s">
        <v>366</v>
      </c>
      <c r="AE179" s="67" t="s">
        <v>199</v>
      </c>
      <c r="AF179" s="67" t="s">
        <v>199</v>
      </c>
      <c r="AG179" s="67" t="s">
        <v>199</v>
      </c>
      <c r="AH179" s="67" t="s">
        <v>199</v>
      </c>
      <c r="AI179" s="67" t="s">
        <v>199</v>
      </c>
      <c r="AJ179" s="67" t="s">
        <v>410</v>
      </c>
      <c r="AK179" s="67" t="s">
        <v>411</v>
      </c>
      <c r="AL179" s="69" t="s">
        <v>262</v>
      </c>
    </row>
    <row r="180" spans="2:38" s="237" customFormat="1" ht="185.25" hidden="1" x14ac:dyDescent="0.2">
      <c r="B180" s="67" t="s">
        <v>455</v>
      </c>
      <c r="C180" s="68" t="s">
        <v>873</v>
      </c>
      <c r="D180" s="67" t="s">
        <v>874</v>
      </c>
      <c r="E180" s="67" t="s">
        <v>875</v>
      </c>
      <c r="F180" s="67" t="s">
        <v>876</v>
      </c>
      <c r="G180" s="67"/>
      <c r="H180" s="67" t="s">
        <v>765</v>
      </c>
      <c r="I180" s="67" t="s">
        <v>877</v>
      </c>
      <c r="J180" s="67" t="s">
        <v>878</v>
      </c>
      <c r="K180" s="67" t="s">
        <v>199</v>
      </c>
      <c r="L180" s="67" t="s">
        <v>199</v>
      </c>
      <c r="M180" s="67" t="s">
        <v>928</v>
      </c>
      <c r="N180" s="67" t="s">
        <v>929</v>
      </c>
      <c r="O180" s="69" t="s">
        <v>930</v>
      </c>
      <c r="P180" s="67" t="s">
        <v>231</v>
      </c>
      <c r="Q180" s="67" t="s">
        <v>232</v>
      </c>
      <c r="R180" s="69" t="s">
        <v>220</v>
      </c>
      <c r="S180" s="70">
        <v>45627</v>
      </c>
      <c r="T180" s="70">
        <v>45641</v>
      </c>
      <c r="U180" s="69" t="s">
        <v>72</v>
      </c>
      <c r="V180" s="51"/>
      <c r="W180" s="67"/>
      <c r="X180" s="71"/>
      <c r="Y180" s="67" t="s">
        <v>208</v>
      </c>
      <c r="Z180" s="67" t="s">
        <v>233</v>
      </c>
      <c r="AA180" s="67" t="s">
        <v>234</v>
      </c>
      <c r="AB180" s="67" t="s">
        <v>917</v>
      </c>
      <c r="AC180" s="67" t="s">
        <v>199</v>
      </c>
      <c r="AD180" s="76" t="s">
        <v>366</v>
      </c>
      <c r="AE180" s="67" t="s">
        <v>199</v>
      </c>
      <c r="AF180" s="67" t="s">
        <v>199</v>
      </c>
      <c r="AG180" s="67" t="s">
        <v>199</v>
      </c>
      <c r="AH180" s="67" t="s">
        <v>199</v>
      </c>
      <c r="AI180" s="67" t="s">
        <v>199</v>
      </c>
      <c r="AJ180" s="67" t="s">
        <v>410</v>
      </c>
      <c r="AK180" s="67" t="s">
        <v>411</v>
      </c>
      <c r="AL180" s="69" t="s">
        <v>235</v>
      </c>
    </row>
    <row r="181" spans="2:38" s="237" customFormat="1" ht="185.25" hidden="1" x14ac:dyDescent="0.2">
      <c r="B181" s="67" t="s">
        <v>455</v>
      </c>
      <c r="C181" s="68" t="s">
        <v>873</v>
      </c>
      <c r="D181" s="67" t="s">
        <v>874</v>
      </c>
      <c r="E181" s="67" t="s">
        <v>875</v>
      </c>
      <c r="F181" s="67" t="s">
        <v>876</v>
      </c>
      <c r="G181" s="67"/>
      <c r="H181" s="67" t="s">
        <v>765</v>
      </c>
      <c r="I181" s="67" t="s">
        <v>877</v>
      </c>
      <c r="J181" s="67" t="s">
        <v>878</v>
      </c>
      <c r="K181" s="67" t="s">
        <v>199</v>
      </c>
      <c r="L181" s="67" t="s">
        <v>199</v>
      </c>
      <c r="M181" s="67" t="s">
        <v>931</v>
      </c>
      <c r="N181" s="67" t="s">
        <v>932</v>
      </c>
      <c r="O181" s="69" t="s">
        <v>268</v>
      </c>
      <c r="P181" s="67" t="s">
        <v>273</v>
      </c>
      <c r="Q181" s="67" t="s">
        <v>927</v>
      </c>
      <c r="R181" s="69" t="s">
        <v>72</v>
      </c>
      <c r="S181" s="70">
        <v>45383</v>
      </c>
      <c r="T181" s="70">
        <v>45657</v>
      </c>
      <c r="U181" s="75" t="s">
        <v>72</v>
      </c>
      <c r="V181" s="51"/>
      <c r="W181" s="67"/>
      <c r="X181" s="71">
        <v>0.2</v>
      </c>
      <c r="Y181" s="67" t="s">
        <v>207</v>
      </c>
      <c r="Z181" s="67" t="s">
        <v>917</v>
      </c>
      <c r="AA181" s="67" t="s">
        <v>199</v>
      </c>
      <c r="AB181" s="67"/>
      <c r="AC181" s="67"/>
      <c r="AD181" s="76" t="s">
        <v>366</v>
      </c>
      <c r="AE181" s="67" t="s">
        <v>199</v>
      </c>
      <c r="AF181" s="67" t="s">
        <v>199</v>
      </c>
      <c r="AG181" s="67" t="s">
        <v>199</v>
      </c>
      <c r="AH181" s="67" t="s">
        <v>199</v>
      </c>
      <c r="AI181" s="67" t="s">
        <v>199</v>
      </c>
      <c r="AJ181" s="67" t="s">
        <v>410</v>
      </c>
      <c r="AK181" s="67" t="s">
        <v>411</v>
      </c>
      <c r="AL181" s="69" t="s">
        <v>262</v>
      </c>
    </row>
    <row r="182" spans="2:38" s="237" customFormat="1" ht="185.25" hidden="1" x14ac:dyDescent="0.2">
      <c r="B182" s="67" t="s">
        <v>455</v>
      </c>
      <c r="C182" s="68" t="s">
        <v>873</v>
      </c>
      <c r="D182" s="67" t="s">
        <v>874</v>
      </c>
      <c r="E182" s="67" t="s">
        <v>875</v>
      </c>
      <c r="F182" s="67" t="s">
        <v>978</v>
      </c>
      <c r="G182" s="67"/>
      <c r="H182" s="67" t="s">
        <v>765</v>
      </c>
      <c r="I182" s="67" t="s">
        <v>877</v>
      </c>
      <c r="J182" s="67" t="s">
        <v>878</v>
      </c>
      <c r="K182" s="67" t="s">
        <v>199</v>
      </c>
      <c r="L182" s="67" t="s">
        <v>199</v>
      </c>
      <c r="M182" s="67" t="s">
        <v>979</v>
      </c>
      <c r="N182" s="67" t="s">
        <v>980</v>
      </c>
      <c r="O182" s="69" t="s">
        <v>981</v>
      </c>
      <c r="P182" s="67" t="s">
        <v>895</v>
      </c>
      <c r="Q182" s="67"/>
      <c r="R182" s="67" t="s">
        <v>982</v>
      </c>
      <c r="S182" s="70">
        <v>45566</v>
      </c>
      <c r="T182" s="70">
        <v>45641</v>
      </c>
      <c r="U182" s="70" t="s">
        <v>519</v>
      </c>
      <c r="V182" s="51"/>
      <c r="W182" s="67"/>
      <c r="X182" s="67">
        <v>100</v>
      </c>
      <c r="Y182" s="67" t="s">
        <v>356</v>
      </c>
      <c r="Z182" s="67" t="s">
        <v>199</v>
      </c>
      <c r="AA182" s="67" t="s">
        <v>199</v>
      </c>
      <c r="AB182" s="67" t="s">
        <v>199</v>
      </c>
      <c r="AC182" s="67" t="s">
        <v>199</v>
      </c>
      <c r="AD182" s="67" t="s">
        <v>358</v>
      </c>
      <c r="AE182" s="67" t="s">
        <v>419</v>
      </c>
      <c r="AF182" s="67" t="s">
        <v>199</v>
      </c>
      <c r="AG182" s="67" t="s">
        <v>199</v>
      </c>
      <c r="AH182" s="67" t="s">
        <v>199</v>
      </c>
      <c r="AI182" s="67" t="s">
        <v>199</v>
      </c>
      <c r="AJ182" s="67" t="s">
        <v>199</v>
      </c>
      <c r="AK182" s="67" t="s">
        <v>199</v>
      </c>
      <c r="AL182" s="67" t="s">
        <v>983</v>
      </c>
    </row>
    <row r="183" spans="2:38" s="237" customFormat="1" ht="185.25" hidden="1" x14ac:dyDescent="0.2">
      <c r="B183" s="67" t="s">
        <v>455</v>
      </c>
      <c r="C183" s="68" t="s">
        <v>873</v>
      </c>
      <c r="D183" s="67" t="s">
        <v>874</v>
      </c>
      <c r="E183" s="67" t="s">
        <v>875</v>
      </c>
      <c r="F183" s="67" t="s">
        <v>978</v>
      </c>
      <c r="G183" s="67"/>
      <c r="H183" s="67" t="s">
        <v>765</v>
      </c>
      <c r="I183" s="67" t="s">
        <v>877</v>
      </c>
      <c r="J183" s="67" t="s">
        <v>878</v>
      </c>
      <c r="K183" s="67" t="s">
        <v>199</v>
      </c>
      <c r="L183" s="67" t="s">
        <v>199</v>
      </c>
      <c r="M183" s="67" t="s">
        <v>984</v>
      </c>
      <c r="N183" s="67" t="s">
        <v>985</v>
      </c>
      <c r="O183" s="69" t="s">
        <v>986</v>
      </c>
      <c r="P183" s="67" t="s">
        <v>679</v>
      </c>
      <c r="Q183" s="67" t="s">
        <v>684</v>
      </c>
      <c r="R183" s="67" t="s">
        <v>99</v>
      </c>
      <c r="S183" s="70">
        <v>45292</v>
      </c>
      <c r="T183" s="70">
        <v>45641</v>
      </c>
      <c r="U183" s="70" t="s">
        <v>199</v>
      </c>
      <c r="V183" s="51"/>
      <c r="W183" s="67"/>
      <c r="X183" s="67">
        <v>100</v>
      </c>
      <c r="Y183" s="67" t="s">
        <v>356</v>
      </c>
      <c r="Z183" s="67" t="s">
        <v>199</v>
      </c>
      <c r="AA183" s="67" t="s">
        <v>199</v>
      </c>
      <c r="AB183" s="67" t="s">
        <v>199</v>
      </c>
      <c r="AC183" s="67" t="s">
        <v>199</v>
      </c>
      <c r="AD183" s="67" t="s">
        <v>358</v>
      </c>
      <c r="AE183" s="67" t="s">
        <v>419</v>
      </c>
      <c r="AF183" s="67" t="s">
        <v>199</v>
      </c>
      <c r="AG183" s="67" t="s">
        <v>199</v>
      </c>
      <c r="AH183" s="67" t="s">
        <v>199</v>
      </c>
      <c r="AI183" s="67" t="s">
        <v>199</v>
      </c>
      <c r="AJ183" s="67" t="s">
        <v>199</v>
      </c>
      <c r="AK183" s="67" t="s">
        <v>199</v>
      </c>
      <c r="AL183" s="67" t="s">
        <v>983</v>
      </c>
    </row>
    <row r="184" spans="2:38" s="237" customFormat="1" ht="185.25" hidden="1" x14ac:dyDescent="0.2">
      <c r="B184" s="67" t="s">
        <v>455</v>
      </c>
      <c r="C184" s="68" t="s">
        <v>873</v>
      </c>
      <c r="D184" s="67" t="s">
        <v>874</v>
      </c>
      <c r="E184" s="67" t="s">
        <v>875</v>
      </c>
      <c r="F184" s="67" t="s">
        <v>987</v>
      </c>
      <c r="G184" s="67"/>
      <c r="H184" s="67" t="s">
        <v>765</v>
      </c>
      <c r="I184" s="67" t="s">
        <v>877</v>
      </c>
      <c r="J184" s="67" t="s">
        <v>878</v>
      </c>
      <c r="K184" s="67" t="s">
        <v>199</v>
      </c>
      <c r="L184" s="67" t="s">
        <v>199</v>
      </c>
      <c r="M184" s="67" t="s">
        <v>988</v>
      </c>
      <c r="N184" s="67" t="s">
        <v>989</v>
      </c>
      <c r="O184" s="69" t="s">
        <v>990</v>
      </c>
      <c r="P184" s="67" t="s">
        <v>895</v>
      </c>
      <c r="Q184" s="67"/>
      <c r="R184" s="67" t="s">
        <v>220</v>
      </c>
      <c r="S184" s="70">
        <v>45566</v>
      </c>
      <c r="T184" s="70">
        <v>45641</v>
      </c>
      <c r="U184" s="70" t="s">
        <v>50</v>
      </c>
      <c r="V184" s="67">
        <v>100</v>
      </c>
      <c r="W184" s="67" t="s">
        <v>356</v>
      </c>
      <c r="X184" s="67">
        <v>50</v>
      </c>
      <c r="Y184" s="67" t="s">
        <v>356</v>
      </c>
      <c r="Z184" s="67" t="s">
        <v>199</v>
      </c>
      <c r="AA184" s="67" t="s">
        <v>199</v>
      </c>
      <c r="AB184" s="67" t="s">
        <v>199</v>
      </c>
      <c r="AC184" s="67" t="s">
        <v>199</v>
      </c>
      <c r="AD184" s="67" t="s">
        <v>209</v>
      </c>
      <c r="AE184" s="67" t="s">
        <v>199</v>
      </c>
      <c r="AF184" s="67" t="s">
        <v>199</v>
      </c>
      <c r="AG184" s="67" t="s">
        <v>199</v>
      </c>
      <c r="AH184" s="67" t="s">
        <v>199</v>
      </c>
      <c r="AI184" s="67" t="s">
        <v>199</v>
      </c>
      <c r="AJ184" s="67" t="s">
        <v>199</v>
      </c>
      <c r="AK184" s="67" t="s">
        <v>199</v>
      </c>
      <c r="AL184" s="67" t="s">
        <v>235</v>
      </c>
    </row>
    <row r="185" spans="2:38" s="237" customFormat="1" ht="185.25" hidden="1" x14ac:dyDescent="0.2">
      <c r="B185" s="67" t="s">
        <v>455</v>
      </c>
      <c r="C185" s="68" t="s">
        <v>873</v>
      </c>
      <c r="D185" s="67" t="s">
        <v>874</v>
      </c>
      <c r="E185" s="67" t="s">
        <v>875</v>
      </c>
      <c r="F185" s="67" t="s">
        <v>987</v>
      </c>
      <c r="G185" s="67"/>
      <c r="H185" s="67" t="s">
        <v>765</v>
      </c>
      <c r="I185" s="67" t="s">
        <v>877</v>
      </c>
      <c r="J185" s="67" t="s">
        <v>878</v>
      </c>
      <c r="K185" s="67" t="s">
        <v>199</v>
      </c>
      <c r="L185" s="67" t="s">
        <v>199</v>
      </c>
      <c r="M185" s="67" t="s">
        <v>992</v>
      </c>
      <c r="N185" s="67" t="s">
        <v>993</v>
      </c>
      <c r="O185" s="69" t="s">
        <v>994</v>
      </c>
      <c r="P185" s="67" t="s">
        <v>895</v>
      </c>
      <c r="Q185" s="67"/>
      <c r="R185" s="67" t="s">
        <v>220</v>
      </c>
      <c r="S185" s="70">
        <v>45597</v>
      </c>
      <c r="T185" s="70">
        <v>45641</v>
      </c>
      <c r="U185" s="70" t="s">
        <v>50</v>
      </c>
      <c r="V185" s="51"/>
      <c r="W185" s="67"/>
      <c r="X185" s="67">
        <v>50</v>
      </c>
      <c r="Y185" s="67" t="s">
        <v>356</v>
      </c>
      <c r="Z185" s="67" t="s">
        <v>376</v>
      </c>
      <c r="AA185" s="67" t="s">
        <v>199</v>
      </c>
      <c r="AB185" s="67" t="s">
        <v>199</v>
      </c>
      <c r="AC185" s="67" t="s">
        <v>199</v>
      </c>
      <c r="AD185" s="67" t="s">
        <v>209</v>
      </c>
      <c r="AE185" s="67" t="s">
        <v>199</v>
      </c>
      <c r="AF185" s="67" t="s">
        <v>199</v>
      </c>
      <c r="AG185" s="67" t="s">
        <v>199</v>
      </c>
      <c r="AH185" s="67" t="s">
        <v>199</v>
      </c>
      <c r="AI185" s="67" t="s">
        <v>199</v>
      </c>
      <c r="AJ185" s="67" t="s">
        <v>199</v>
      </c>
      <c r="AK185" s="67" t="s">
        <v>199</v>
      </c>
      <c r="AL185" s="67" t="s">
        <v>235</v>
      </c>
    </row>
    <row r="186" spans="2:38" s="237" customFormat="1" ht="185.25" hidden="1" x14ac:dyDescent="0.2">
      <c r="B186" s="67" t="s">
        <v>455</v>
      </c>
      <c r="C186" s="68" t="s">
        <v>873</v>
      </c>
      <c r="D186" s="67" t="s">
        <v>874</v>
      </c>
      <c r="E186" s="67" t="s">
        <v>875</v>
      </c>
      <c r="F186" s="67" t="s">
        <v>995</v>
      </c>
      <c r="G186" s="67"/>
      <c r="H186" s="67" t="s">
        <v>765</v>
      </c>
      <c r="I186" s="67" t="s">
        <v>877</v>
      </c>
      <c r="J186" s="67" t="s">
        <v>878</v>
      </c>
      <c r="K186" s="67" t="s">
        <v>199</v>
      </c>
      <c r="L186" s="67" t="s">
        <v>199</v>
      </c>
      <c r="M186" s="67" t="s">
        <v>996</v>
      </c>
      <c r="N186" s="67" t="s">
        <v>997</v>
      </c>
      <c r="O186" s="69" t="s">
        <v>998</v>
      </c>
      <c r="P186" s="67" t="s">
        <v>895</v>
      </c>
      <c r="Q186" s="67"/>
      <c r="R186" s="67" t="s">
        <v>220</v>
      </c>
      <c r="S186" s="70">
        <v>45292</v>
      </c>
      <c r="T186" s="70">
        <v>45641</v>
      </c>
      <c r="U186" s="70" t="s">
        <v>519</v>
      </c>
      <c r="V186" s="51"/>
      <c r="W186" s="67"/>
      <c r="X186" s="67">
        <v>100</v>
      </c>
      <c r="Y186" s="67" t="s">
        <v>356</v>
      </c>
      <c r="Z186" s="67" t="s">
        <v>357</v>
      </c>
      <c r="AA186" s="67" t="s">
        <v>199</v>
      </c>
      <c r="AB186" s="67" t="s">
        <v>199</v>
      </c>
      <c r="AC186" s="67" t="s">
        <v>199</v>
      </c>
      <c r="AD186" s="67" t="s">
        <v>359</v>
      </c>
      <c r="AE186" s="67" t="s">
        <v>199</v>
      </c>
      <c r="AF186" s="67" t="s">
        <v>199</v>
      </c>
      <c r="AG186" s="67" t="s">
        <v>199</v>
      </c>
      <c r="AH186" s="67" t="s">
        <v>199</v>
      </c>
      <c r="AI186" s="67" t="s">
        <v>199</v>
      </c>
      <c r="AJ186" s="67" t="s">
        <v>199</v>
      </c>
      <c r="AK186" s="67" t="s">
        <v>199</v>
      </c>
      <c r="AL186" s="67" t="s">
        <v>235</v>
      </c>
    </row>
    <row r="187" spans="2:38" s="237" customFormat="1" ht="228" hidden="1" x14ac:dyDescent="0.2">
      <c r="B187" s="67" t="s">
        <v>455</v>
      </c>
      <c r="C187" s="68" t="s">
        <v>873</v>
      </c>
      <c r="D187" s="67" t="s">
        <v>874</v>
      </c>
      <c r="E187" s="67" t="s">
        <v>875</v>
      </c>
      <c r="F187" s="67" t="s">
        <v>999</v>
      </c>
      <c r="G187" s="67"/>
      <c r="H187" s="67" t="s">
        <v>765</v>
      </c>
      <c r="I187" s="67" t="s">
        <v>877</v>
      </c>
      <c r="J187" s="67" t="s">
        <v>878</v>
      </c>
      <c r="K187" s="67" t="s">
        <v>199</v>
      </c>
      <c r="L187" s="67" t="s">
        <v>199</v>
      </c>
      <c r="M187" s="67" t="s">
        <v>1000</v>
      </c>
      <c r="N187" s="67" t="s">
        <v>1001</v>
      </c>
      <c r="O187" s="69" t="s">
        <v>1002</v>
      </c>
      <c r="P187" s="67" t="s">
        <v>715</v>
      </c>
      <c r="Q187" s="67" t="s">
        <v>1003</v>
      </c>
      <c r="R187" s="67" t="s">
        <v>99</v>
      </c>
      <c r="S187" s="70">
        <v>45323</v>
      </c>
      <c r="T187" s="70">
        <v>45473</v>
      </c>
      <c r="U187" s="70" t="s">
        <v>519</v>
      </c>
      <c r="V187" s="51"/>
      <c r="W187" s="67"/>
      <c r="X187" s="67">
        <v>33</v>
      </c>
      <c r="Y187" s="67" t="s">
        <v>356</v>
      </c>
      <c r="Z187" s="67" t="s">
        <v>199</v>
      </c>
      <c r="AA187" s="67" t="s">
        <v>199</v>
      </c>
      <c r="AB187" s="67" t="s">
        <v>199</v>
      </c>
      <c r="AC187" s="67" t="s">
        <v>199</v>
      </c>
      <c r="AD187" s="67" t="s">
        <v>358</v>
      </c>
      <c r="AE187" s="67" t="s">
        <v>199</v>
      </c>
      <c r="AF187" s="67" t="s">
        <v>199</v>
      </c>
      <c r="AG187" s="67" t="s">
        <v>199</v>
      </c>
      <c r="AH187" s="67" t="s">
        <v>199</v>
      </c>
      <c r="AI187" s="67" t="s">
        <v>199</v>
      </c>
      <c r="AJ187" s="67" t="s">
        <v>199</v>
      </c>
      <c r="AK187" s="67" t="s">
        <v>199</v>
      </c>
      <c r="AL187" s="67" t="s">
        <v>983</v>
      </c>
    </row>
    <row r="188" spans="2:38" s="237" customFormat="1" ht="185.25" hidden="1" x14ac:dyDescent="0.2">
      <c r="B188" s="67" t="s">
        <v>455</v>
      </c>
      <c r="C188" s="68" t="s">
        <v>873</v>
      </c>
      <c r="D188" s="67" t="s">
        <v>874</v>
      </c>
      <c r="E188" s="67" t="s">
        <v>875</v>
      </c>
      <c r="F188" s="67" t="s">
        <v>999</v>
      </c>
      <c r="G188" s="67"/>
      <c r="H188" s="67" t="s">
        <v>765</v>
      </c>
      <c r="I188" s="67" t="s">
        <v>877</v>
      </c>
      <c r="J188" s="67" t="s">
        <v>878</v>
      </c>
      <c r="K188" s="67" t="s">
        <v>199</v>
      </c>
      <c r="L188" s="67" t="s">
        <v>199</v>
      </c>
      <c r="M188" s="67" t="s">
        <v>1004</v>
      </c>
      <c r="N188" s="67" t="s">
        <v>1005</v>
      </c>
      <c r="O188" s="69" t="s">
        <v>1006</v>
      </c>
      <c r="P188" s="67" t="s">
        <v>715</v>
      </c>
      <c r="Q188" s="67" t="s">
        <v>1007</v>
      </c>
      <c r="R188" s="67" t="s">
        <v>99</v>
      </c>
      <c r="S188" s="70">
        <v>45323</v>
      </c>
      <c r="T188" s="70">
        <v>45442</v>
      </c>
      <c r="U188" s="70" t="s">
        <v>519</v>
      </c>
      <c r="V188" s="51"/>
      <c r="W188" s="67"/>
      <c r="X188" s="67">
        <v>33</v>
      </c>
      <c r="Y188" s="67" t="s">
        <v>425</v>
      </c>
      <c r="Z188" s="67" t="s">
        <v>199</v>
      </c>
      <c r="AA188" s="67" t="s">
        <v>199</v>
      </c>
      <c r="AB188" s="67" t="s">
        <v>199</v>
      </c>
      <c r="AC188" s="67" t="s">
        <v>199</v>
      </c>
      <c r="AD188" s="67" t="s">
        <v>358</v>
      </c>
      <c r="AE188" s="67" t="s">
        <v>492</v>
      </c>
      <c r="AF188" s="67" t="s">
        <v>199</v>
      </c>
      <c r="AG188" s="67" t="s">
        <v>199</v>
      </c>
      <c r="AH188" s="67" t="s">
        <v>199</v>
      </c>
      <c r="AI188" s="67" t="s">
        <v>199</v>
      </c>
      <c r="AJ188" s="67" t="s">
        <v>199</v>
      </c>
      <c r="AK188" s="67" t="s">
        <v>199</v>
      </c>
      <c r="AL188" s="67" t="s">
        <v>666</v>
      </c>
    </row>
    <row r="189" spans="2:38" s="237" customFormat="1" ht="185.25" hidden="1" x14ac:dyDescent="0.2">
      <c r="B189" s="67" t="s">
        <v>455</v>
      </c>
      <c r="C189" s="68" t="s">
        <v>873</v>
      </c>
      <c r="D189" s="67" t="s">
        <v>874</v>
      </c>
      <c r="E189" s="67" t="s">
        <v>875</v>
      </c>
      <c r="F189" s="67" t="s">
        <v>999</v>
      </c>
      <c r="G189" s="67"/>
      <c r="H189" s="67" t="s">
        <v>765</v>
      </c>
      <c r="I189" s="67" t="s">
        <v>877</v>
      </c>
      <c r="J189" s="67" t="s">
        <v>878</v>
      </c>
      <c r="K189" s="67" t="s">
        <v>199</v>
      </c>
      <c r="L189" s="67" t="s">
        <v>199</v>
      </c>
      <c r="M189" s="67" t="s">
        <v>1008</v>
      </c>
      <c r="N189" s="67" t="s">
        <v>1009</v>
      </c>
      <c r="O189" s="69" t="s">
        <v>1010</v>
      </c>
      <c r="P189" s="67" t="s">
        <v>679</v>
      </c>
      <c r="Q189" s="67" t="s">
        <v>1011</v>
      </c>
      <c r="R189" s="67" t="s">
        <v>99</v>
      </c>
      <c r="S189" s="70">
        <v>45306</v>
      </c>
      <c r="T189" s="70">
        <v>45641</v>
      </c>
      <c r="U189" s="70" t="s">
        <v>519</v>
      </c>
      <c r="V189" s="51"/>
      <c r="W189" s="67"/>
      <c r="X189" s="67">
        <v>33</v>
      </c>
      <c r="Y189" s="67" t="s">
        <v>425</v>
      </c>
      <c r="Z189" s="67" t="s">
        <v>492</v>
      </c>
      <c r="AA189" s="67" t="s">
        <v>199</v>
      </c>
      <c r="AB189" s="67" t="s">
        <v>199</v>
      </c>
      <c r="AC189" s="67" t="s">
        <v>199</v>
      </c>
      <c r="AD189" s="67" t="s">
        <v>358</v>
      </c>
      <c r="AE189" s="67" t="s">
        <v>492</v>
      </c>
      <c r="AF189" s="67" t="s">
        <v>199</v>
      </c>
      <c r="AG189" s="67" t="s">
        <v>199</v>
      </c>
      <c r="AH189" s="67" t="s">
        <v>199</v>
      </c>
      <c r="AI189" s="67" t="s">
        <v>199</v>
      </c>
      <c r="AJ189" s="67" t="s">
        <v>199</v>
      </c>
      <c r="AK189" s="67" t="s">
        <v>199</v>
      </c>
      <c r="AL189" s="67" t="s">
        <v>666</v>
      </c>
    </row>
    <row r="190" spans="2:38" s="237" customFormat="1" ht="185.25" hidden="1" x14ac:dyDescent="0.2">
      <c r="B190" s="67" t="s">
        <v>455</v>
      </c>
      <c r="C190" s="68" t="s">
        <v>873</v>
      </c>
      <c r="D190" s="67" t="s">
        <v>874</v>
      </c>
      <c r="E190" s="67" t="s">
        <v>875</v>
      </c>
      <c r="F190" s="67" t="s">
        <v>999</v>
      </c>
      <c r="G190" s="67"/>
      <c r="H190" s="67" t="s">
        <v>765</v>
      </c>
      <c r="I190" s="67" t="s">
        <v>877</v>
      </c>
      <c r="J190" s="67" t="s">
        <v>878</v>
      </c>
      <c r="K190" s="67" t="s">
        <v>199</v>
      </c>
      <c r="L190" s="67" t="s">
        <v>199</v>
      </c>
      <c r="M190" s="67" t="s">
        <v>1012</v>
      </c>
      <c r="N190" s="67" t="s">
        <v>1013</v>
      </c>
      <c r="O190" s="69" t="s">
        <v>1014</v>
      </c>
      <c r="P190" s="67" t="s">
        <v>895</v>
      </c>
      <c r="Q190" s="67"/>
      <c r="R190" s="67" t="s">
        <v>220</v>
      </c>
      <c r="S190" s="70">
        <v>45352</v>
      </c>
      <c r="T190" s="70">
        <v>45641</v>
      </c>
      <c r="U190" s="70" t="s">
        <v>519</v>
      </c>
      <c r="V190" s="67"/>
      <c r="W190" s="67"/>
      <c r="X190" s="67">
        <v>100</v>
      </c>
      <c r="Y190" s="67" t="s">
        <v>356</v>
      </c>
      <c r="Z190" s="67" t="s">
        <v>199</v>
      </c>
      <c r="AA190" s="67" t="s">
        <v>199</v>
      </c>
      <c r="AB190" s="67" t="s">
        <v>199</v>
      </c>
      <c r="AC190" s="67" t="s">
        <v>199</v>
      </c>
      <c r="AD190" s="67" t="s">
        <v>358</v>
      </c>
      <c r="AE190" s="67"/>
      <c r="AF190" s="67" t="s">
        <v>199</v>
      </c>
      <c r="AG190" s="67" t="s">
        <v>199</v>
      </c>
      <c r="AH190" s="67" t="s">
        <v>199</v>
      </c>
      <c r="AI190" s="67" t="s">
        <v>199</v>
      </c>
      <c r="AJ190" s="67" t="s">
        <v>199</v>
      </c>
      <c r="AK190" s="67" t="s">
        <v>199</v>
      </c>
      <c r="AL190" s="67" t="s">
        <v>235</v>
      </c>
    </row>
    <row r="191" spans="2:38" s="237" customFormat="1" ht="171" hidden="1" x14ac:dyDescent="0.2">
      <c r="B191" s="67" t="s">
        <v>455</v>
      </c>
      <c r="C191" s="67" t="s">
        <v>873</v>
      </c>
      <c r="D191" s="67" t="s">
        <v>874</v>
      </c>
      <c r="E191" s="67" t="s">
        <v>875</v>
      </c>
      <c r="F191" s="67" t="s">
        <v>999</v>
      </c>
      <c r="G191" s="67"/>
      <c r="H191" s="67" t="s">
        <v>765</v>
      </c>
      <c r="I191" s="67" t="s">
        <v>877</v>
      </c>
      <c r="J191" s="67" t="s">
        <v>1015</v>
      </c>
      <c r="K191" s="67" t="s">
        <v>199</v>
      </c>
      <c r="L191" s="67" t="s">
        <v>199</v>
      </c>
      <c r="M191" s="67" t="s">
        <v>1016</v>
      </c>
      <c r="N191" s="69" t="s">
        <v>1017</v>
      </c>
      <c r="O191" s="67" t="s">
        <v>1018</v>
      </c>
      <c r="P191" s="67" t="s">
        <v>288</v>
      </c>
      <c r="Q191" s="67"/>
      <c r="R191" s="70" t="s">
        <v>281</v>
      </c>
      <c r="S191" s="70">
        <v>45352</v>
      </c>
      <c r="T191" s="70">
        <v>45519</v>
      </c>
      <c r="U191" s="70" t="s">
        <v>220</v>
      </c>
      <c r="V191" s="51">
        <v>166880178</v>
      </c>
      <c r="W191" s="69" t="s">
        <v>289</v>
      </c>
      <c r="X191" s="67"/>
      <c r="Y191" s="67" t="s">
        <v>207</v>
      </c>
      <c r="Z191" s="67" t="s">
        <v>246</v>
      </c>
      <c r="AA191" s="67" t="s">
        <v>208</v>
      </c>
      <c r="AB191" s="67" t="s">
        <v>199</v>
      </c>
      <c r="AC191" s="67" t="s">
        <v>199</v>
      </c>
      <c r="AD191" s="67" t="s">
        <v>358</v>
      </c>
      <c r="AE191" s="67" t="s">
        <v>249</v>
      </c>
      <c r="AF191" s="67" t="s">
        <v>199</v>
      </c>
      <c r="AG191" s="67" t="s">
        <v>199</v>
      </c>
      <c r="AH191" s="67" t="s">
        <v>199</v>
      </c>
      <c r="AI191" s="67" t="s">
        <v>199</v>
      </c>
      <c r="AJ191" s="67" t="s">
        <v>199</v>
      </c>
      <c r="AK191" s="67" t="s">
        <v>199</v>
      </c>
      <c r="AL191" s="67" t="s">
        <v>284</v>
      </c>
    </row>
    <row r="192" spans="2:38" s="237" customFormat="1" ht="171" hidden="1" x14ac:dyDescent="0.2">
      <c r="B192" s="67" t="s">
        <v>455</v>
      </c>
      <c r="C192" s="67" t="s">
        <v>873</v>
      </c>
      <c r="D192" s="67" t="s">
        <v>874</v>
      </c>
      <c r="E192" s="67" t="s">
        <v>875</v>
      </c>
      <c r="F192" s="67" t="s">
        <v>999</v>
      </c>
      <c r="G192" s="67"/>
      <c r="H192" s="67" t="s">
        <v>765</v>
      </c>
      <c r="I192" s="67" t="s">
        <v>877</v>
      </c>
      <c r="J192" s="67" t="s">
        <v>1015</v>
      </c>
      <c r="K192" s="67" t="s">
        <v>199</v>
      </c>
      <c r="L192" s="67" t="s">
        <v>199</v>
      </c>
      <c r="M192" s="67" t="s">
        <v>1019</v>
      </c>
      <c r="N192" s="69" t="s">
        <v>1020</v>
      </c>
      <c r="O192" s="67" t="s">
        <v>1021</v>
      </c>
      <c r="P192" s="67" t="s">
        <v>280</v>
      </c>
      <c r="Q192" s="67"/>
      <c r="R192" s="70" t="s">
        <v>281</v>
      </c>
      <c r="S192" s="70">
        <v>45352</v>
      </c>
      <c r="T192" s="70">
        <v>45519</v>
      </c>
      <c r="U192" s="70" t="s">
        <v>220</v>
      </c>
      <c r="V192" s="51">
        <v>88517466</v>
      </c>
      <c r="W192" s="69">
        <v>168</v>
      </c>
      <c r="X192" s="67"/>
      <c r="Y192" s="67" t="s">
        <v>207</v>
      </c>
      <c r="Z192" s="67" t="s">
        <v>246</v>
      </c>
      <c r="AA192" s="67" t="s">
        <v>208</v>
      </c>
      <c r="AB192" s="67" t="s">
        <v>199</v>
      </c>
      <c r="AC192" s="67" t="s">
        <v>199</v>
      </c>
      <c r="AD192" s="67" t="s">
        <v>358</v>
      </c>
      <c r="AE192" s="67" t="s">
        <v>249</v>
      </c>
      <c r="AF192" s="67" t="s">
        <v>199</v>
      </c>
      <c r="AG192" s="67" t="s">
        <v>199</v>
      </c>
      <c r="AH192" s="67" t="s">
        <v>199</v>
      </c>
      <c r="AI192" s="67" t="s">
        <v>199</v>
      </c>
      <c r="AJ192" s="67" t="s">
        <v>199</v>
      </c>
      <c r="AK192" s="67" t="s">
        <v>199</v>
      </c>
      <c r="AL192" s="67" t="s">
        <v>284</v>
      </c>
    </row>
    <row r="193" spans="2:38" s="237" customFormat="1" ht="171" hidden="1" x14ac:dyDescent="0.2">
      <c r="B193" s="67" t="s">
        <v>455</v>
      </c>
      <c r="C193" s="67" t="s">
        <v>873</v>
      </c>
      <c r="D193" s="67" t="s">
        <v>874</v>
      </c>
      <c r="E193" s="67" t="s">
        <v>875</v>
      </c>
      <c r="F193" s="67" t="s">
        <v>999</v>
      </c>
      <c r="G193" s="67"/>
      <c r="H193" s="67" t="s">
        <v>765</v>
      </c>
      <c r="I193" s="67" t="s">
        <v>877</v>
      </c>
      <c r="J193" s="67" t="s">
        <v>1015</v>
      </c>
      <c r="K193" s="67" t="s">
        <v>199</v>
      </c>
      <c r="L193" s="67" t="s">
        <v>199</v>
      </c>
      <c r="M193" s="67" t="s">
        <v>1022</v>
      </c>
      <c r="N193" s="69" t="s">
        <v>1023</v>
      </c>
      <c r="O193" s="67" t="s">
        <v>1024</v>
      </c>
      <c r="P193" s="67" t="s">
        <v>1025</v>
      </c>
      <c r="Q193" s="67"/>
      <c r="R193" s="70" t="s">
        <v>281</v>
      </c>
      <c r="S193" s="70">
        <v>45352</v>
      </c>
      <c r="T193" s="70">
        <v>45519</v>
      </c>
      <c r="U193" s="70" t="s">
        <v>220</v>
      </c>
      <c r="V193" s="51">
        <v>32540022</v>
      </c>
      <c r="W193" s="69">
        <v>164</v>
      </c>
      <c r="X193" s="67"/>
      <c r="Y193" s="67" t="s">
        <v>207</v>
      </c>
      <c r="Z193" s="67" t="s">
        <v>246</v>
      </c>
      <c r="AA193" s="67" t="s">
        <v>208</v>
      </c>
      <c r="AB193" s="67" t="s">
        <v>199</v>
      </c>
      <c r="AC193" s="67" t="s">
        <v>199</v>
      </c>
      <c r="AD193" s="67" t="s">
        <v>358</v>
      </c>
      <c r="AE193" s="67" t="s">
        <v>249</v>
      </c>
      <c r="AF193" s="67" t="s">
        <v>199</v>
      </c>
      <c r="AG193" s="67" t="s">
        <v>199</v>
      </c>
      <c r="AH193" s="67" t="s">
        <v>199</v>
      </c>
      <c r="AI193" s="67" t="s">
        <v>199</v>
      </c>
      <c r="AJ193" s="67" t="s">
        <v>199</v>
      </c>
      <c r="AK193" s="67" t="s">
        <v>199</v>
      </c>
      <c r="AL193" s="67" t="s">
        <v>284</v>
      </c>
    </row>
    <row r="194" spans="2:38" s="237" customFormat="1" ht="171" hidden="1" x14ac:dyDescent="0.2">
      <c r="B194" s="67" t="s">
        <v>455</v>
      </c>
      <c r="C194" s="67" t="s">
        <v>873</v>
      </c>
      <c r="D194" s="67" t="s">
        <v>874</v>
      </c>
      <c r="E194" s="67" t="s">
        <v>875</v>
      </c>
      <c r="F194" s="67" t="s">
        <v>999</v>
      </c>
      <c r="G194" s="67"/>
      <c r="H194" s="67" t="s">
        <v>765</v>
      </c>
      <c r="I194" s="67" t="s">
        <v>877</v>
      </c>
      <c r="J194" s="67" t="s">
        <v>1015</v>
      </c>
      <c r="K194" s="67" t="s">
        <v>199</v>
      </c>
      <c r="L194" s="67" t="s">
        <v>199</v>
      </c>
      <c r="M194" s="67" t="s">
        <v>1026</v>
      </c>
      <c r="N194" s="69" t="s">
        <v>1027</v>
      </c>
      <c r="O194" s="67" t="s">
        <v>1028</v>
      </c>
      <c r="P194" s="67" t="s">
        <v>1029</v>
      </c>
      <c r="Q194" s="67"/>
      <c r="R194" s="70" t="s">
        <v>281</v>
      </c>
      <c r="S194" s="70">
        <v>45352</v>
      </c>
      <c r="T194" s="70">
        <v>45519</v>
      </c>
      <c r="U194" s="70" t="s">
        <v>220</v>
      </c>
      <c r="V194" s="51">
        <v>31500966</v>
      </c>
      <c r="W194" s="69">
        <v>154</v>
      </c>
      <c r="X194" s="67"/>
      <c r="Y194" s="67" t="s">
        <v>207</v>
      </c>
      <c r="Z194" s="67" t="s">
        <v>246</v>
      </c>
      <c r="AA194" s="67" t="s">
        <v>208</v>
      </c>
      <c r="AB194" s="67" t="s">
        <v>199</v>
      </c>
      <c r="AC194" s="67" t="s">
        <v>199</v>
      </c>
      <c r="AD194" s="67" t="s">
        <v>358</v>
      </c>
      <c r="AE194" s="67" t="s">
        <v>249</v>
      </c>
      <c r="AF194" s="67" t="s">
        <v>199</v>
      </c>
      <c r="AG194" s="67" t="s">
        <v>199</v>
      </c>
      <c r="AH194" s="67" t="s">
        <v>199</v>
      </c>
      <c r="AI194" s="67" t="s">
        <v>199</v>
      </c>
      <c r="AJ194" s="67" t="s">
        <v>199</v>
      </c>
      <c r="AK194" s="67" t="s">
        <v>199</v>
      </c>
      <c r="AL194" s="67" t="s">
        <v>295</v>
      </c>
    </row>
    <row r="195" spans="2:38" s="237" customFormat="1" ht="171" hidden="1" x14ac:dyDescent="0.2">
      <c r="B195" s="67" t="s">
        <v>455</v>
      </c>
      <c r="C195" s="67" t="s">
        <v>873</v>
      </c>
      <c r="D195" s="67" t="s">
        <v>874</v>
      </c>
      <c r="E195" s="67" t="s">
        <v>875</v>
      </c>
      <c r="F195" s="67" t="s">
        <v>999</v>
      </c>
      <c r="G195" s="67"/>
      <c r="H195" s="67" t="s">
        <v>765</v>
      </c>
      <c r="I195" s="67" t="s">
        <v>877</v>
      </c>
      <c r="J195" s="67" t="s">
        <v>1015</v>
      </c>
      <c r="K195" s="67" t="s">
        <v>199</v>
      </c>
      <c r="L195" s="67" t="s">
        <v>199</v>
      </c>
      <c r="M195" s="67" t="s">
        <v>1030</v>
      </c>
      <c r="N195" s="69" t="s">
        <v>1031</v>
      </c>
      <c r="O195" s="67" t="s">
        <v>1032</v>
      </c>
      <c r="P195" s="67" t="s">
        <v>288</v>
      </c>
      <c r="Q195" s="67"/>
      <c r="R195" s="70" t="s">
        <v>281</v>
      </c>
      <c r="S195" s="70">
        <v>45397</v>
      </c>
      <c r="T195" s="70">
        <v>45565</v>
      </c>
      <c r="U195" s="70" t="s">
        <v>220</v>
      </c>
      <c r="V195" s="67" t="s">
        <v>199</v>
      </c>
      <c r="W195" s="67" t="s">
        <v>199</v>
      </c>
      <c r="X195" s="67"/>
      <c r="Y195" s="67" t="s">
        <v>246</v>
      </c>
      <c r="Z195" s="67" t="s">
        <v>208</v>
      </c>
      <c r="AA195" s="67" t="s">
        <v>199</v>
      </c>
      <c r="AB195" s="67" t="s">
        <v>199</v>
      </c>
      <c r="AC195" s="67" t="s">
        <v>199</v>
      </c>
      <c r="AD195" s="67" t="s">
        <v>358</v>
      </c>
      <c r="AE195" s="67" t="s">
        <v>199</v>
      </c>
      <c r="AF195" s="67" t="s">
        <v>199</v>
      </c>
      <c r="AG195" s="67" t="s">
        <v>199</v>
      </c>
      <c r="AH195" s="67" t="s">
        <v>199</v>
      </c>
      <c r="AI195" s="67" t="s">
        <v>199</v>
      </c>
      <c r="AJ195" s="67" t="s">
        <v>199</v>
      </c>
      <c r="AK195" s="67" t="s">
        <v>199</v>
      </c>
      <c r="AL195" s="67" t="s">
        <v>284</v>
      </c>
    </row>
    <row r="196" spans="2:38" s="237" customFormat="1" ht="171" hidden="1" x14ac:dyDescent="0.2">
      <c r="B196" s="67" t="s">
        <v>455</v>
      </c>
      <c r="C196" s="67" t="s">
        <v>873</v>
      </c>
      <c r="D196" s="67" t="s">
        <v>874</v>
      </c>
      <c r="E196" s="67" t="s">
        <v>875</v>
      </c>
      <c r="F196" s="67" t="s">
        <v>999</v>
      </c>
      <c r="G196" s="67"/>
      <c r="H196" s="67" t="s">
        <v>765</v>
      </c>
      <c r="I196" s="67" t="s">
        <v>877</v>
      </c>
      <c r="J196" s="67" t="s">
        <v>1015</v>
      </c>
      <c r="K196" s="67" t="s">
        <v>199</v>
      </c>
      <c r="L196" s="67" t="s">
        <v>199</v>
      </c>
      <c r="M196" s="67" t="s">
        <v>1033</v>
      </c>
      <c r="N196" s="69" t="s">
        <v>1034</v>
      </c>
      <c r="O196" s="67" t="s">
        <v>1035</v>
      </c>
      <c r="P196" s="67" t="s">
        <v>280</v>
      </c>
      <c r="Q196" s="67"/>
      <c r="R196" s="70" t="s">
        <v>281</v>
      </c>
      <c r="S196" s="70">
        <v>45397</v>
      </c>
      <c r="T196" s="70">
        <v>45565</v>
      </c>
      <c r="U196" s="70" t="s">
        <v>220</v>
      </c>
      <c r="V196" s="67" t="s">
        <v>199</v>
      </c>
      <c r="W196" s="67" t="s">
        <v>199</v>
      </c>
      <c r="X196" s="67"/>
      <c r="Y196" s="67" t="s">
        <v>246</v>
      </c>
      <c r="Z196" s="67" t="s">
        <v>208</v>
      </c>
      <c r="AA196" s="67" t="s">
        <v>199</v>
      </c>
      <c r="AB196" s="67" t="s">
        <v>199</v>
      </c>
      <c r="AC196" s="67" t="s">
        <v>199</v>
      </c>
      <c r="AD196" s="67" t="s">
        <v>358</v>
      </c>
      <c r="AE196" s="67" t="s">
        <v>199</v>
      </c>
      <c r="AF196" s="67" t="s">
        <v>199</v>
      </c>
      <c r="AG196" s="67" t="s">
        <v>199</v>
      </c>
      <c r="AH196" s="67" t="s">
        <v>199</v>
      </c>
      <c r="AI196" s="67" t="s">
        <v>199</v>
      </c>
      <c r="AJ196" s="67" t="s">
        <v>199</v>
      </c>
      <c r="AK196" s="67" t="s">
        <v>199</v>
      </c>
      <c r="AL196" s="67" t="s">
        <v>284</v>
      </c>
    </row>
    <row r="197" spans="2:38" s="237" customFormat="1" ht="171" hidden="1" x14ac:dyDescent="0.2">
      <c r="B197" s="67" t="s">
        <v>455</v>
      </c>
      <c r="C197" s="67" t="s">
        <v>873</v>
      </c>
      <c r="D197" s="67" t="s">
        <v>874</v>
      </c>
      <c r="E197" s="67" t="s">
        <v>875</v>
      </c>
      <c r="F197" s="67" t="s">
        <v>999</v>
      </c>
      <c r="G197" s="67"/>
      <c r="H197" s="67" t="s">
        <v>765</v>
      </c>
      <c r="I197" s="67" t="s">
        <v>877</v>
      </c>
      <c r="J197" s="67" t="s">
        <v>1015</v>
      </c>
      <c r="K197" s="67" t="s">
        <v>199</v>
      </c>
      <c r="L197" s="67" t="s">
        <v>199</v>
      </c>
      <c r="M197" s="67" t="s">
        <v>1036</v>
      </c>
      <c r="N197" s="69" t="s">
        <v>1037</v>
      </c>
      <c r="O197" s="67" t="s">
        <v>1038</v>
      </c>
      <c r="P197" s="67" t="s">
        <v>1025</v>
      </c>
      <c r="Q197" s="67"/>
      <c r="R197" s="70" t="s">
        <v>281</v>
      </c>
      <c r="S197" s="70">
        <v>45397</v>
      </c>
      <c r="T197" s="70">
        <v>45565</v>
      </c>
      <c r="U197" s="70" t="s">
        <v>220</v>
      </c>
      <c r="V197" s="67" t="s">
        <v>199</v>
      </c>
      <c r="W197" s="67" t="s">
        <v>199</v>
      </c>
      <c r="X197" s="67"/>
      <c r="Y197" s="67" t="s">
        <v>246</v>
      </c>
      <c r="Z197" s="67" t="s">
        <v>208</v>
      </c>
      <c r="AA197" s="67" t="s">
        <v>199</v>
      </c>
      <c r="AB197" s="67" t="s">
        <v>199</v>
      </c>
      <c r="AC197" s="67" t="s">
        <v>199</v>
      </c>
      <c r="AD197" s="67" t="s">
        <v>358</v>
      </c>
      <c r="AE197" s="67" t="s">
        <v>199</v>
      </c>
      <c r="AF197" s="67" t="s">
        <v>199</v>
      </c>
      <c r="AG197" s="67" t="s">
        <v>199</v>
      </c>
      <c r="AH197" s="67" t="s">
        <v>199</v>
      </c>
      <c r="AI197" s="67" t="s">
        <v>199</v>
      </c>
      <c r="AJ197" s="67" t="s">
        <v>199</v>
      </c>
      <c r="AK197" s="67" t="s">
        <v>199</v>
      </c>
      <c r="AL197" s="67" t="s">
        <v>284</v>
      </c>
    </row>
    <row r="198" spans="2:38" s="237" customFormat="1" ht="171" hidden="1" x14ac:dyDescent="0.2">
      <c r="B198" s="67" t="s">
        <v>455</v>
      </c>
      <c r="C198" s="67" t="s">
        <v>873</v>
      </c>
      <c r="D198" s="67" t="s">
        <v>874</v>
      </c>
      <c r="E198" s="67" t="s">
        <v>875</v>
      </c>
      <c r="F198" s="67" t="s">
        <v>999</v>
      </c>
      <c r="G198" s="67"/>
      <c r="H198" s="67" t="s">
        <v>765</v>
      </c>
      <c r="I198" s="67" t="s">
        <v>877</v>
      </c>
      <c r="J198" s="67" t="s">
        <v>1015</v>
      </c>
      <c r="K198" s="67" t="s">
        <v>199</v>
      </c>
      <c r="L198" s="67" t="s">
        <v>199</v>
      </c>
      <c r="M198" s="67" t="s">
        <v>1039</v>
      </c>
      <c r="N198" s="69" t="s">
        <v>1040</v>
      </c>
      <c r="O198" s="67" t="s">
        <v>1041</v>
      </c>
      <c r="P198" s="67" t="s">
        <v>1029</v>
      </c>
      <c r="Q198" s="67"/>
      <c r="R198" s="70" t="s">
        <v>281</v>
      </c>
      <c r="S198" s="70">
        <v>45397</v>
      </c>
      <c r="T198" s="70">
        <v>45565</v>
      </c>
      <c r="U198" s="70" t="s">
        <v>220</v>
      </c>
      <c r="V198" s="67" t="s">
        <v>199</v>
      </c>
      <c r="W198" s="67" t="s">
        <v>199</v>
      </c>
      <c r="X198" s="67"/>
      <c r="Y198" s="67" t="s">
        <v>246</v>
      </c>
      <c r="Z198" s="67" t="s">
        <v>208</v>
      </c>
      <c r="AA198" s="67" t="s">
        <v>199</v>
      </c>
      <c r="AB198" s="67" t="s">
        <v>199</v>
      </c>
      <c r="AC198" s="67" t="s">
        <v>199</v>
      </c>
      <c r="AD198" s="67" t="s">
        <v>358</v>
      </c>
      <c r="AE198" s="67" t="s">
        <v>199</v>
      </c>
      <c r="AF198" s="67" t="s">
        <v>199</v>
      </c>
      <c r="AG198" s="67" t="s">
        <v>199</v>
      </c>
      <c r="AH198" s="67" t="s">
        <v>199</v>
      </c>
      <c r="AI198" s="67" t="s">
        <v>199</v>
      </c>
      <c r="AJ198" s="67" t="s">
        <v>199</v>
      </c>
      <c r="AK198" s="67" t="s">
        <v>199</v>
      </c>
      <c r="AL198" s="67" t="s">
        <v>295</v>
      </c>
    </row>
    <row r="199" spans="2:38" s="237" customFormat="1" ht="171" hidden="1" x14ac:dyDescent="0.2">
      <c r="B199" s="67" t="s">
        <v>455</v>
      </c>
      <c r="C199" s="67" t="s">
        <v>873</v>
      </c>
      <c r="D199" s="67" t="s">
        <v>874</v>
      </c>
      <c r="E199" s="67" t="s">
        <v>875</v>
      </c>
      <c r="F199" s="67" t="s">
        <v>999</v>
      </c>
      <c r="G199" s="67"/>
      <c r="H199" s="67" t="s">
        <v>765</v>
      </c>
      <c r="I199" s="67" t="s">
        <v>877</v>
      </c>
      <c r="J199" s="67" t="s">
        <v>1015</v>
      </c>
      <c r="K199" s="67" t="s">
        <v>199</v>
      </c>
      <c r="L199" s="67" t="s">
        <v>199</v>
      </c>
      <c r="M199" s="67" t="s">
        <v>1042</v>
      </c>
      <c r="N199" s="69" t="s">
        <v>1043</v>
      </c>
      <c r="O199" s="67" t="s">
        <v>1044</v>
      </c>
      <c r="P199" s="67" t="s">
        <v>288</v>
      </c>
      <c r="Q199" s="67"/>
      <c r="R199" s="70" t="s">
        <v>281</v>
      </c>
      <c r="S199" s="70">
        <v>45458</v>
      </c>
      <c r="T199" s="70">
        <v>45626</v>
      </c>
      <c r="U199" s="70" t="s">
        <v>1045</v>
      </c>
      <c r="V199" s="81" t="s">
        <v>1046</v>
      </c>
      <c r="W199" s="69">
        <v>176</v>
      </c>
      <c r="X199" s="67"/>
      <c r="Y199" s="67" t="s">
        <v>246</v>
      </c>
      <c r="Z199" s="67" t="s">
        <v>208</v>
      </c>
      <c r="AA199" s="67" t="s">
        <v>199</v>
      </c>
      <c r="AB199" s="67" t="s">
        <v>199</v>
      </c>
      <c r="AC199" s="67" t="s">
        <v>199</v>
      </c>
      <c r="AD199" s="67" t="s">
        <v>358</v>
      </c>
      <c r="AE199" s="67" t="s">
        <v>199</v>
      </c>
      <c r="AF199" s="67" t="s">
        <v>199</v>
      </c>
      <c r="AG199" s="67" t="s">
        <v>199</v>
      </c>
      <c r="AH199" s="67" t="s">
        <v>199</v>
      </c>
      <c r="AI199" s="67" t="s">
        <v>199</v>
      </c>
      <c r="AJ199" s="67" t="s">
        <v>199</v>
      </c>
      <c r="AK199" s="67" t="s">
        <v>199</v>
      </c>
      <c r="AL199" s="67" t="s">
        <v>284</v>
      </c>
    </row>
    <row r="200" spans="2:38" s="237" customFormat="1" ht="171" hidden="1" x14ac:dyDescent="0.2">
      <c r="B200" s="67" t="s">
        <v>455</v>
      </c>
      <c r="C200" s="67" t="s">
        <v>873</v>
      </c>
      <c r="D200" s="67" t="s">
        <v>874</v>
      </c>
      <c r="E200" s="67" t="s">
        <v>875</v>
      </c>
      <c r="F200" s="67" t="s">
        <v>999</v>
      </c>
      <c r="G200" s="67"/>
      <c r="H200" s="67" t="s">
        <v>765</v>
      </c>
      <c r="I200" s="67" t="s">
        <v>877</v>
      </c>
      <c r="J200" s="67" t="s">
        <v>1015</v>
      </c>
      <c r="K200" s="67" t="s">
        <v>199</v>
      </c>
      <c r="L200" s="67" t="s">
        <v>199</v>
      </c>
      <c r="M200" s="67" t="s">
        <v>1047</v>
      </c>
      <c r="N200" s="69" t="s">
        <v>1020</v>
      </c>
      <c r="O200" s="67" t="s">
        <v>1048</v>
      </c>
      <c r="P200" s="67" t="s">
        <v>280</v>
      </c>
      <c r="Q200" s="67"/>
      <c r="R200" s="70" t="s">
        <v>281</v>
      </c>
      <c r="S200" s="70">
        <v>45458</v>
      </c>
      <c r="T200" s="70">
        <v>45626</v>
      </c>
      <c r="U200" s="70" t="s">
        <v>1045</v>
      </c>
      <c r="V200" s="81" t="s">
        <v>1046</v>
      </c>
      <c r="W200" s="69">
        <v>176</v>
      </c>
      <c r="X200" s="67"/>
      <c r="Y200" s="67" t="s">
        <v>246</v>
      </c>
      <c r="Z200" s="67" t="s">
        <v>208</v>
      </c>
      <c r="AA200" s="67" t="s">
        <v>199</v>
      </c>
      <c r="AB200" s="67" t="s">
        <v>199</v>
      </c>
      <c r="AC200" s="67" t="s">
        <v>199</v>
      </c>
      <c r="AD200" s="67" t="s">
        <v>358</v>
      </c>
      <c r="AE200" s="67" t="s">
        <v>199</v>
      </c>
      <c r="AF200" s="67" t="s">
        <v>199</v>
      </c>
      <c r="AG200" s="67" t="s">
        <v>199</v>
      </c>
      <c r="AH200" s="67" t="s">
        <v>199</v>
      </c>
      <c r="AI200" s="67" t="s">
        <v>199</v>
      </c>
      <c r="AJ200" s="67" t="s">
        <v>199</v>
      </c>
      <c r="AK200" s="67" t="s">
        <v>199</v>
      </c>
      <c r="AL200" s="67" t="s">
        <v>284</v>
      </c>
    </row>
    <row r="201" spans="2:38" s="237" customFormat="1" ht="171" hidden="1" x14ac:dyDescent="0.2">
      <c r="B201" s="67" t="s">
        <v>455</v>
      </c>
      <c r="C201" s="67" t="s">
        <v>873</v>
      </c>
      <c r="D201" s="67" t="s">
        <v>874</v>
      </c>
      <c r="E201" s="67" t="s">
        <v>875</v>
      </c>
      <c r="F201" s="67" t="s">
        <v>999</v>
      </c>
      <c r="G201" s="67"/>
      <c r="H201" s="67" t="s">
        <v>765</v>
      </c>
      <c r="I201" s="67" t="s">
        <v>877</v>
      </c>
      <c r="J201" s="67" t="s">
        <v>1015</v>
      </c>
      <c r="K201" s="67" t="s">
        <v>199</v>
      </c>
      <c r="L201" s="67" t="s">
        <v>199</v>
      </c>
      <c r="M201" s="67" t="s">
        <v>1049</v>
      </c>
      <c r="N201" s="69" t="s">
        <v>1023</v>
      </c>
      <c r="O201" s="67" t="s">
        <v>1050</v>
      </c>
      <c r="P201" s="67" t="s">
        <v>1025</v>
      </c>
      <c r="Q201" s="67"/>
      <c r="R201" s="70" t="s">
        <v>281</v>
      </c>
      <c r="S201" s="70">
        <v>45458</v>
      </c>
      <c r="T201" s="70">
        <v>45626</v>
      </c>
      <c r="U201" s="70" t="s">
        <v>1045</v>
      </c>
      <c r="V201" s="81" t="s">
        <v>1046</v>
      </c>
      <c r="W201" s="69">
        <v>176</v>
      </c>
      <c r="X201" s="67"/>
      <c r="Y201" s="67" t="s">
        <v>246</v>
      </c>
      <c r="Z201" s="67" t="s">
        <v>208</v>
      </c>
      <c r="AA201" s="67" t="s">
        <v>199</v>
      </c>
      <c r="AB201" s="67" t="s">
        <v>199</v>
      </c>
      <c r="AC201" s="67" t="s">
        <v>199</v>
      </c>
      <c r="AD201" s="67" t="s">
        <v>358</v>
      </c>
      <c r="AE201" s="67" t="s">
        <v>199</v>
      </c>
      <c r="AF201" s="67" t="s">
        <v>199</v>
      </c>
      <c r="AG201" s="67" t="s">
        <v>199</v>
      </c>
      <c r="AH201" s="67" t="s">
        <v>199</v>
      </c>
      <c r="AI201" s="67" t="s">
        <v>199</v>
      </c>
      <c r="AJ201" s="67" t="s">
        <v>199</v>
      </c>
      <c r="AK201" s="67" t="s">
        <v>199</v>
      </c>
      <c r="AL201" s="67" t="s">
        <v>284</v>
      </c>
    </row>
    <row r="202" spans="2:38" s="237" customFormat="1" ht="171" hidden="1" x14ac:dyDescent="0.2">
      <c r="B202" s="67" t="s">
        <v>455</v>
      </c>
      <c r="C202" s="67" t="s">
        <v>873</v>
      </c>
      <c r="D202" s="67" t="s">
        <v>874</v>
      </c>
      <c r="E202" s="67" t="s">
        <v>875</v>
      </c>
      <c r="F202" s="67" t="s">
        <v>999</v>
      </c>
      <c r="G202" s="67"/>
      <c r="H202" s="67" t="s">
        <v>765</v>
      </c>
      <c r="I202" s="67" t="s">
        <v>877</v>
      </c>
      <c r="J202" s="67" t="s">
        <v>1015</v>
      </c>
      <c r="K202" s="67" t="s">
        <v>199</v>
      </c>
      <c r="L202" s="67" t="s">
        <v>199</v>
      </c>
      <c r="M202" s="67" t="s">
        <v>1051</v>
      </c>
      <c r="N202" s="67" t="s">
        <v>1027</v>
      </c>
      <c r="O202" s="67" t="s">
        <v>1052</v>
      </c>
      <c r="P202" s="67" t="s">
        <v>1029</v>
      </c>
      <c r="Q202" s="67"/>
      <c r="R202" s="70" t="s">
        <v>281</v>
      </c>
      <c r="S202" s="70">
        <v>45458</v>
      </c>
      <c r="T202" s="70">
        <v>45626</v>
      </c>
      <c r="U202" s="70" t="s">
        <v>1045</v>
      </c>
      <c r="V202" s="81" t="s">
        <v>1046</v>
      </c>
      <c r="W202" s="69">
        <v>176</v>
      </c>
      <c r="X202" s="67"/>
      <c r="Y202" s="67" t="s">
        <v>246</v>
      </c>
      <c r="Z202" s="67" t="s">
        <v>208</v>
      </c>
      <c r="AA202" s="67" t="s">
        <v>199</v>
      </c>
      <c r="AB202" s="67" t="s">
        <v>199</v>
      </c>
      <c r="AC202" s="67" t="s">
        <v>199</v>
      </c>
      <c r="AD202" s="67" t="s">
        <v>358</v>
      </c>
      <c r="AE202" s="67" t="s">
        <v>199</v>
      </c>
      <c r="AF202" s="67" t="s">
        <v>199</v>
      </c>
      <c r="AG202" s="67" t="s">
        <v>199</v>
      </c>
      <c r="AH202" s="67" t="s">
        <v>199</v>
      </c>
      <c r="AI202" s="67" t="s">
        <v>199</v>
      </c>
      <c r="AJ202" s="67" t="s">
        <v>199</v>
      </c>
      <c r="AK202" s="67" t="s">
        <v>199</v>
      </c>
      <c r="AL202" s="67" t="s">
        <v>295</v>
      </c>
    </row>
    <row r="203" spans="2:38" s="237" customFormat="1" ht="185.25" hidden="1" x14ac:dyDescent="0.2">
      <c r="B203" s="67" t="s">
        <v>455</v>
      </c>
      <c r="C203" s="68" t="s">
        <v>873</v>
      </c>
      <c r="D203" s="67" t="s">
        <v>1053</v>
      </c>
      <c r="E203" s="67" t="s">
        <v>1054</v>
      </c>
      <c r="F203" s="67" t="s">
        <v>1055</v>
      </c>
      <c r="G203" s="67"/>
      <c r="H203" s="67" t="s">
        <v>765</v>
      </c>
      <c r="I203" s="67" t="s">
        <v>877</v>
      </c>
      <c r="J203" s="67" t="s">
        <v>878</v>
      </c>
      <c r="K203" s="67" t="s">
        <v>199</v>
      </c>
      <c r="L203" s="67" t="s">
        <v>199</v>
      </c>
      <c r="M203" s="67" t="s">
        <v>1056</v>
      </c>
      <c r="N203" s="67" t="s">
        <v>1057</v>
      </c>
      <c r="O203" s="69" t="s">
        <v>1058</v>
      </c>
      <c r="P203" s="89" t="s">
        <v>775</v>
      </c>
      <c r="Q203" s="89" t="s">
        <v>776</v>
      </c>
      <c r="R203" s="67" t="s">
        <v>199</v>
      </c>
      <c r="S203" s="99">
        <v>45323</v>
      </c>
      <c r="T203" s="99">
        <v>45443</v>
      </c>
      <c r="U203" s="70" t="s">
        <v>199</v>
      </c>
      <c r="V203" s="51"/>
      <c r="W203" s="67"/>
      <c r="X203" s="71">
        <v>0.3</v>
      </c>
      <c r="Y203" s="67" t="s">
        <v>402</v>
      </c>
      <c r="Z203" s="67" t="s">
        <v>208</v>
      </c>
      <c r="AA203" s="67" t="s">
        <v>207</v>
      </c>
      <c r="AB203" s="67" t="s">
        <v>199</v>
      </c>
      <c r="AC203" s="67" t="s">
        <v>199</v>
      </c>
      <c r="AD203" s="67" t="s">
        <v>366</v>
      </c>
      <c r="AE203" s="67" t="s">
        <v>199</v>
      </c>
      <c r="AF203" s="67" t="s">
        <v>199</v>
      </c>
      <c r="AG203" s="67" t="s">
        <v>199</v>
      </c>
      <c r="AH203" s="67" t="s">
        <v>199</v>
      </c>
      <c r="AI203" s="67" t="s">
        <v>199</v>
      </c>
      <c r="AJ203" s="67" t="s">
        <v>404</v>
      </c>
      <c r="AK203" s="67" t="s">
        <v>706</v>
      </c>
      <c r="AL203" s="67" t="s">
        <v>778</v>
      </c>
    </row>
    <row r="204" spans="2:38" s="237" customFormat="1" ht="185.25" hidden="1" x14ac:dyDescent="0.2">
      <c r="B204" s="67" t="s">
        <v>455</v>
      </c>
      <c r="C204" s="68" t="s">
        <v>873</v>
      </c>
      <c r="D204" s="67" t="s">
        <v>1053</v>
      </c>
      <c r="E204" s="67" t="s">
        <v>1054</v>
      </c>
      <c r="F204" s="67" t="s">
        <v>1055</v>
      </c>
      <c r="G204" s="67"/>
      <c r="H204" s="67" t="s">
        <v>765</v>
      </c>
      <c r="I204" s="67" t="s">
        <v>877</v>
      </c>
      <c r="J204" s="67" t="s">
        <v>878</v>
      </c>
      <c r="K204" s="67" t="s">
        <v>199</v>
      </c>
      <c r="L204" s="67" t="s">
        <v>199</v>
      </c>
      <c r="M204" s="67" t="s">
        <v>1059</v>
      </c>
      <c r="N204" s="67" t="s">
        <v>1060</v>
      </c>
      <c r="O204" s="69" t="s">
        <v>1061</v>
      </c>
      <c r="P204" s="89" t="s">
        <v>775</v>
      </c>
      <c r="Q204" s="89" t="s">
        <v>776</v>
      </c>
      <c r="R204" s="67" t="s">
        <v>199</v>
      </c>
      <c r="S204" s="99">
        <v>45444</v>
      </c>
      <c r="T204" s="99">
        <v>45565</v>
      </c>
      <c r="U204" s="70" t="s">
        <v>199</v>
      </c>
      <c r="V204" s="51"/>
      <c r="W204" s="67"/>
      <c r="X204" s="71">
        <v>0.3</v>
      </c>
      <c r="Y204" s="67" t="s">
        <v>402</v>
      </c>
      <c r="Z204" s="67" t="s">
        <v>208</v>
      </c>
      <c r="AA204" s="67" t="s">
        <v>207</v>
      </c>
      <c r="AB204" s="67" t="s">
        <v>199</v>
      </c>
      <c r="AC204" s="67" t="s">
        <v>199</v>
      </c>
      <c r="AD204" s="67" t="s">
        <v>366</v>
      </c>
      <c r="AE204" s="67" t="s">
        <v>199</v>
      </c>
      <c r="AF204" s="67" t="s">
        <v>199</v>
      </c>
      <c r="AG204" s="67" t="s">
        <v>199</v>
      </c>
      <c r="AH204" s="67" t="s">
        <v>199</v>
      </c>
      <c r="AI204" s="67" t="s">
        <v>199</v>
      </c>
      <c r="AJ204" s="67" t="s">
        <v>404</v>
      </c>
      <c r="AK204" s="67" t="s">
        <v>706</v>
      </c>
      <c r="AL204" s="67" t="s">
        <v>778</v>
      </c>
    </row>
    <row r="205" spans="2:38" s="237" customFormat="1" ht="185.25" hidden="1" x14ac:dyDescent="0.2">
      <c r="B205" s="67" t="s">
        <v>455</v>
      </c>
      <c r="C205" s="68" t="s">
        <v>873</v>
      </c>
      <c r="D205" s="67" t="s">
        <v>1053</v>
      </c>
      <c r="E205" s="67" t="s">
        <v>1054</v>
      </c>
      <c r="F205" s="67" t="s">
        <v>1055</v>
      </c>
      <c r="G205" s="67"/>
      <c r="H205" s="67" t="s">
        <v>765</v>
      </c>
      <c r="I205" s="67" t="s">
        <v>877</v>
      </c>
      <c r="J205" s="67" t="s">
        <v>878</v>
      </c>
      <c r="K205" s="67" t="s">
        <v>199</v>
      </c>
      <c r="L205" s="67" t="s">
        <v>199</v>
      </c>
      <c r="M205" s="67" t="s">
        <v>1062</v>
      </c>
      <c r="N205" s="67" t="s">
        <v>1063</v>
      </c>
      <c r="O205" s="69" t="s">
        <v>1064</v>
      </c>
      <c r="P205" s="89" t="s">
        <v>775</v>
      </c>
      <c r="Q205" s="89" t="s">
        <v>776</v>
      </c>
      <c r="R205" s="67" t="s">
        <v>199</v>
      </c>
      <c r="S205" s="99">
        <v>45566</v>
      </c>
      <c r="T205" s="99">
        <v>45657</v>
      </c>
      <c r="U205" s="70" t="s">
        <v>199</v>
      </c>
      <c r="V205" s="51"/>
      <c r="W205" s="67"/>
      <c r="X205" s="71">
        <v>0.4</v>
      </c>
      <c r="Y205" s="67" t="s">
        <v>402</v>
      </c>
      <c r="Z205" s="67" t="s">
        <v>208</v>
      </c>
      <c r="AA205" s="67" t="s">
        <v>207</v>
      </c>
      <c r="AB205" s="67" t="s">
        <v>199</v>
      </c>
      <c r="AC205" s="67" t="s">
        <v>199</v>
      </c>
      <c r="AD205" s="67" t="s">
        <v>366</v>
      </c>
      <c r="AE205" s="67" t="s">
        <v>199</v>
      </c>
      <c r="AF205" s="67" t="s">
        <v>199</v>
      </c>
      <c r="AG205" s="67" t="s">
        <v>199</v>
      </c>
      <c r="AH205" s="67" t="s">
        <v>199</v>
      </c>
      <c r="AI205" s="67" t="s">
        <v>199</v>
      </c>
      <c r="AJ205" s="67" t="s">
        <v>404</v>
      </c>
      <c r="AK205" s="67" t="s">
        <v>706</v>
      </c>
      <c r="AL205" s="67" t="s">
        <v>778</v>
      </c>
    </row>
    <row r="206" spans="2:38" s="237" customFormat="1" ht="185.25" hidden="1" x14ac:dyDescent="0.2">
      <c r="B206" s="67" t="s">
        <v>455</v>
      </c>
      <c r="C206" s="68" t="s">
        <v>873</v>
      </c>
      <c r="D206" s="67" t="s">
        <v>1053</v>
      </c>
      <c r="E206" s="67" t="s">
        <v>1054</v>
      </c>
      <c r="F206" s="67" t="s">
        <v>1055</v>
      </c>
      <c r="G206" s="67"/>
      <c r="H206" s="67" t="s">
        <v>765</v>
      </c>
      <c r="I206" s="67" t="s">
        <v>877</v>
      </c>
      <c r="J206" s="67" t="s">
        <v>878</v>
      </c>
      <c r="K206" s="67" t="s">
        <v>199</v>
      </c>
      <c r="L206" s="67" t="s">
        <v>199</v>
      </c>
      <c r="M206" s="67" t="s">
        <v>1065</v>
      </c>
      <c r="N206" s="67" t="s">
        <v>1066</v>
      </c>
      <c r="O206" s="67" t="s">
        <v>1067</v>
      </c>
      <c r="P206" s="67" t="s">
        <v>895</v>
      </c>
      <c r="Q206" s="67"/>
      <c r="R206" s="67" t="s">
        <v>220</v>
      </c>
      <c r="S206" s="70">
        <v>45352</v>
      </c>
      <c r="T206" s="70">
        <v>45504</v>
      </c>
      <c r="U206" s="70" t="s">
        <v>282</v>
      </c>
      <c r="V206" s="51"/>
      <c r="W206" s="67"/>
      <c r="X206" s="67">
        <v>50</v>
      </c>
      <c r="Y206" s="67" t="s">
        <v>356</v>
      </c>
      <c r="Z206" s="67" t="s">
        <v>199</v>
      </c>
      <c r="AA206" s="67" t="s">
        <v>199</v>
      </c>
      <c r="AB206" s="67" t="s">
        <v>199</v>
      </c>
      <c r="AC206" s="67" t="s">
        <v>199</v>
      </c>
      <c r="AD206" s="67" t="s">
        <v>209</v>
      </c>
      <c r="AE206" s="67" t="s">
        <v>199</v>
      </c>
      <c r="AF206" s="67" t="s">
        <v>199</v>
      </c>
      <c r="AG206" s="67" t="s">
        <v>199</v>
      </c>
      <c r="AH206" s="67" t="s">
        <v>199</v>
      </c>
      <c r="AI206" s="67" t="s">
        <v>199</v>
      </c>
      <c r="AJ206" s="67" t="s">
        <v>199</v>
      </c>
      <c r="AK206" s="67" t="s">
        <v>199</v>
      </c>
      <c r="AL206" s="67" t="s">
        <v>235</v>
      </c>
    </row>
    <row r="207" spans="2:38" s="237" customFormat="1" ht="185.25" hidden="1" x14ac:dyDescent="0.2">
      <c r="B207" s="67" t="s">
        <v>455</v>
      </c>
      <c r="C207" s="68" t="s">
        <v>873</v>
      </c>
      <c r="D207" s="67" t="s">
        <v>1053</v>
      </c>
      <c r="E207" s="67" t="s">
        <v>1054</v>
      </c>
      <c r="F207" s="67" t="s">
        <v>1055</v>
      </c>
      <c r="G207" s="67"/>
      <c r="H207" s="67" t="s">
        <v>765</v>
      </c>
      <c r="I207" s="67" t="s">
        <v>877</v>
      </c>
      <c r="J207" s="67" t="s">
        <v>878</v>
      </c>
      <c r="K207" s="67" t="s">
        <v>199</v>
      </c>
      <c r="L207" s="67" t="s">
        <v>199</v>
      </c>
      <c r="M207" s="67" t="s">
        <v>1069</v>
      </c>
      <c r="N207" s="67" t="s">
        <v>1070</v>
      </c>
      <c r="O207" s="69" t="s">
        <v>1071</v>
      </c>
      <c r="P207" s="67" t="s">
        <v>895</v>
      </c>
      <c r="Q207" s="67"/>
      <c r="R207" s="67" t="s">
        <v>220</v>
      </c>
      <c r="S207" s="70">
        <v>45536</v>
      </c>
      <c r="T207" s="70">
        <v>45626</v>
      </c>
      <c r="U207" s="70" t="s">
        <v>282</v>
      </c>
      <c r="V207" s="67">
        <v>100</v>
      </c>
      <c r="W207" s="67" t="s">
        <v>356</v>
      </c>
      <c r="X207" s="67">
        <v>50</v>
      </c>
      <c r="Y207" s="67" t="s">
        <v>356</v>
      </c>
      <c r="Z207" s="67" t="s">
        <v>199</v>
      </c>
      <c r="AA207" s="67" t="s">
        <v>199</v>
      </c>
      <c r="AB207" s="67" t="s">
        <v>199</v>
      </c>
      <c r="AC207" s="67" t="s">
        <v>199</v>
      </c>
      <c r="AD207" s="67" t="s">
        <v>209</v>
      </c>
      <c r="AE207" s="67" t="s">
        <v>199</v>
      </c>
      <c r="AF207" s="67" t="s">
        <v>199</v>
      </c>
      <c r="AG207" s="67" t="s">
        <v>199</v>
      </c>
      <c r="AH207" s="67" t="s">
        <v>199</v>
      </c>
      <c r="AI207" s="67" t="s">
        <v>199</v>
      </c>
      <c r="AJ207" s="67" t="s">
        <v>199</v>
      </c>
      <c r="AK207" s="67" t="s">
        <v>199</v>
      </c>
      <c r="AL207" s="67" t="s">
        <v>235</v>
      </c>
    </row>
    <row r="208" spans="2:38" s="237" customFormat="1" ht="185.25" hidden="1" x14ac:dyDescent="0.2">
      <c r="B208" s="67" t="s">
        <v>455</v>
      </c>
      <c r="C208" s="68" t="s">
        <v>873</v>
      </c>
      <c r="D208" s="67" t="s">
        <v>1053</v>
      </c>
      <c r="E208" s="67" t="s">
        <v>1054</v>
      </c>
      <c r="F208" s="67" t="s">
        <v>1073</v>
      </c>
      <c r="G208" s="67"/>
      <c r="H208" s="67" t="s">
        <v>765</v>
      </c>
      <c r="I208" s="67" t="s">
        <v>877</v>
      </c>
      <c r="J208" s="67" t="s">
        <v>878</v>
      </c>
      <c r="K208" s="67" t="s">
        <v>199</v>
      </c>
      <c r="L208" s="67" t="s">
        <v>199</v>
      </c>
      <c r="M208" s="67" t="s">
        <v>1074</v>
      </c>
      <c r="N208" s="67" t="s">
        <v>1075</v>
      </c>
      <c r="O208" s="67" t="s">
        <v>1076</v>
      </c>
      <c r="P208" s="67" t="s">
        <v>895</v>
      </c>
      <c r="Q208" s="67"/>
      <c r="R208" s="67" t="s">
        <v>220</v>
      </c>
      <c r="S208" s="70">
        <v>45536</v>
      </c>
      <c r="T208" s="70">
        <v>45611</v>
      </c>
      <c r="U208" s="70" t="s">
        <v>282</v>
      </c>
      <c r="V208" s="51"/>
      <c r="W208" s="67"/>
      <c r="X208" s="67">
        <v>50</v>
      </c>
      <c r="Y208" s="67" t="s">
        <v>356</v>
      </c>
      <c r="Z208" s="67" t="s">
        <v>199</v>
      </c>
      <c r="AA208" s="67" t="s">
        <v>199</v>
      </c>
      <c r="AB208" s="67" t="s">
        <v>199</v>
      </c>
      <c r="AC208" s="67" t="s">
        <v>199</v>
      </c>
      <c r="AD208" s="67" t="s">
        <v>358</v>
      </c>
      <c r="AE208" s="67" t="s">
        <v>199</v>
      </c>
      <c r="AF208" s="67" t="s">
        <v>199</v>
      </c>
      <c r="AG208" s="67" t="s">
        <v>199</v>
      </c>
      <c r="AH208" s="67" t="s">
        <v>199</v>
      </c>
      <c r="AI208" s="67" t="s">
        <v>199</v>
      </c>
      <c r="AJ208" s="67" t="s">
        <v>199</v>
      </c>
      <c r="AK208" s="67"/>
      <c r="AL208" s="67" t="s">
        <v>235</v>
      </c>
    </row>
    <row r="209" spans="2:38" s="237" customFormat="1" ht="185.25" hidden="1" x14ac:dyDescent="0.2">
      <c r="B209" s="67" t="s">
        <v>455</v>
      </c>
      <c r="C209" s="68" t="s">
        <v>873</v>
      </c>
      <c r="D209" s="67" t="s">
        <v>1053</v>
      </c>
      <c r="E209" s="67" t="s">
        <v>1054</v>
      </c>
      <c r="F209" s="67" t="s">
        <v>1073</v>
      </c>
      <c r="G209" s="67"/>
      <c r="H209" s="67" t="s">
        <v>765</v>
      </c>
      <c r="I209" s="67" t="s">
        <v>877</v>
      </c>
      <c r="J209" s="67" t="s">
        <v>878</v>
      </c>
      <c r="K209" s="67" t="s">
        <v>199</v>
      </c>
      <c r="L209" s="67" t="s">
        <v>199</v>
      </c>
      <c r="M209" s="67" t="s">
        <v>1078</v>
      </c>
      <c r="N209" s="67" t="s">
        <v>1079</v>
      </c>
      <c r="O209" s="67" t="s">
        <v>1080</v>
      </c>
      <c r="P209" s="67" t="s">
        <v>895</v>
      </c>
      <c r="Q209" s="67"/>
      <c r="R209" s="67" t="s">
        <v>220</v>
      </c>
      <c r="S209" s="70">
        <v>45612</v>
      </c>
      <c r="T209" s="70">
        <v>45641</v>
      </c>
      <c r="U209" s="70" t="s">
        <v>282</v>
      </c>
      <c r="V209" s="51"/>
      <c r="W209" s="67"/>
      <c r="X209" s="67">
        <v>10</v>
      </c>
      <c r="Y209" s="67" t="s">
        <v>356</v>
      </c>
      <c r="Z209" s="67" t="s">
        <v>199</v>
      </c>
      <c r="AA209" s="67" t="s">
        <v>199</v>
      </c>
      <c r="AB209" s="67" t="s">
        <v>199</v>
      </c>
      <c r="AC209" s="67" t="s">
        <v>199</v>
      </c>
      <c r="AD209" s="67" t="s">
        <v>358</v>
      </c>
      <c r="AE209" s="67" t="s">
        <v>199</v>
      </c>
      <c r="AF209" s="67" t="s">
        <v>199</v>
      </c>
      <c r="AG209" s="67" t="s">
        <v>199</v>
      </c>
      <c r="AH209" s="67" t="s">
        <v>199</v>
      </c>
      <c r="AI209" s="67" t="s">
        <v>199</v>
      </c>
      <c r="AJ209" s="67" t="s">
        <v>199</v>
      </c>
      <c r="AK209" s="67"/>
      <c r="AL209" s="67" t="s">
        <v>235</v>
      </c>
    </row>
    <row r="210" spans="2:38" s="237" customFormat="1" ht="185.25" hidden="1" x14ac:dyDescent="0.2">
      <c r="B210" s="67" t="s">
        <v>455</v>
      </c>
      <c r="C210" s="68" t="s">
        <v>873</v>
      </c>
      <c r="D210" s="67" t="s">
        <v>1053</v>
      </c>
      <c r="E210" s="67" t="s">
        <v>1054</v>
      </c>
      <c r="F210" s="67" t="s">
        <v>1073</v>
      </c>
      <c r="G210" s="67"/>
      <c r="H210" s="67" t="s">
        <v>765</v>
      </c>
      <c r="I210" s="67" t="s">
        <v>877</v>
      </c>
      <c r="J210" s="67" t="s">
        <v>878</v>
      </c>
      <c r="K210" s="67" t="s">
        <v>199</v>
      </c>
      <c r="L210" s="67" t="s">
        <v>199</v>
      </c>
      <c r="M210" s="67" t="s">
        <v>1081</v>
      </c>
      <c r="N210" s="67" t="s">
        <v>1082</v>
      </c>
      <c r="O210" s="69" t="s">
        <v>1083</v>
      </c>
      <c r="P210" s="67" t="s">
        <v>895</v>
      </c>
      <c r="Q210" s="67"/>
      <c r="R210" s="67" t="s">
        <v>220</v>
      </c>
      <c r="S210" s="70">
        <v>45536</v>
      </c>
      <c r="T210" s="70">
        <v>45626</v>
      </c>
      <c r="U210" s="70" t="s">
        <v>282</v>
      </c>
      <c r="V210" s="51"/>
      <c r="W210" s="67"/>
      <c r="X210" s="67">
        <v>40</v>
      </c>
      <c r="Y210" s="67" t="s">
        <v>356</v>
      </c>
      <c r="Z210" s="67" t="s">
        <v>199</v>
      </c>
      <c r="AA210" s="67" t="s">
        <v>199</v>
      </c>
      <c r="AB210" s="67" t="s">
        <v>199</v>
      </c>
      <c r="AC210" s="67" t="s">
        <v>199</v>
      </c>
      <c r="AD210" s="67" t="s">
        <v>358</v>
      </c>
      <c r="AE210" s="67" t="s">
        <v>199</v>
      </c>
      <c r="AF210" s="67" t="s">
        <v>199</v>
      </c>
      <c r="AG210" s="67" t="s">
        <v>199</v>
      </c>
      <c r="AH210" s="67" t="s">
        <v>199</v>
      </c>
      <c r="AI210" s="67" t="s">
        <v>199</v>
      </c>
      <c r="AJ210" s="67" t="s">
        <v>199</v>
      </c>
      <c r="AK210" s="67"/>
      <c r="AL210" s="67" t="s">
        <v>235</v>
      </c>
    </row>
    <row r="211" spans="2:38" s="237" customFormat="1" ht="185.25" x14ac:dyDescent="0.2">
      <c r="B211" s="67" t="s">
        <v>455</v>
      </c>
      <c r="C211" s="68" t="s">
        <v>873</v>
      </c>
      <c r="D211" s="67" t="s">
        <v>1053</v>
      </c>
      <c r="E211" s="67" t="s">
        <v>1054</v>
      </c>
      <c r="F211" s="67" t="s">
        <v>1073</v>
      </c>
      <c r="G211" s="67"/>
      <c r="H211" s="67" t="s">
        <v>765</v>
      </c>
      <c r="I211" s="67" t="s">
        <v>878</v>
      </c>
      <c r="J211" s="67" t="s">
        <v>878</v>
      </c>
      <c r="K211" s="67" t="s">
        <v>199</v>
      </c>
      <c r="L211" s="67" t="s">
        <v>199</v>
      </c>
      <c r="M211" s="84" t="s">
        <v>1084</v>
      </c>
      <c r="N211" s="84" t="s">
        <v>1085</v>
      </c>
      <c r="O211" s="69" t="s">
        <v>1086</v>
      </c>
      <c r="P211" s="67" t="s">
        <v>673</v>
      </c>
      <c r="Q211" s="67" t="s">
        <v>674</v>
      </c>
      <c r="R211" s="67" t="s">
        <v>0</v>
      </c>
      <c r="S211" s="70">
        <v>45473</v>
      </c>
      <c r="T211" s="70">
        <v>45641</v>
      </c>
      <c r="U211" s="70" t="s">
        <v>519</v>
      </c>
      <c r="V211" s="249">
        <v>3722000</v>
      </c>
      <c r="W211" s="248">
        <v>247</v>
      </c>
      <c r="X211" s="67">
        <v>50</v>
      </c>
      <c r="Y211" s="67" t="s">
        <v>451</v>
      </c>
      <c r="Z211" s="67" t="s">
        <v>356</v>
      </c>
      <c r="AA211" s="67" t="s">
        <v>376</v>
      </c>
      <c r="AB211" s="67" t="s">
        <v>199</v>
      </c>
      <c r="AC211" s="67" t="s">
        <v>199</v>
      </c>
      <c r="AD211" s="67" t="s">
        <v>358</v>
      </c>
      <c r="AE211" s="67" t="s">
        <v>492</v>
      </c>
      <c r="AF211" s="67" t="s">
        <v>199</v>
      </c>
      <c r="AG211" s="67" t="s">
        <v>199</v>
      </c>
      <c r="AH211" s="67" t="s">
        <v>199</v>
      </c>
      <c r="AI211" s="67" t="s">
        <v>199</v>
      </c>
      <c r="AJ211" s="67" t="s">
        <v>199</v>
      </c>
      <c r="AK211" s="67" t="s">
        <v>199</v>
      </c>
      <c r="AL211" s="67" t="s">
        <v>675</v>
      </c>
    </row>
    <row r="212" spans="2:38" s="237" customFormat="1" ht="185.25" hidden="1" x14ac:dyDescent="0.2">
      <c r="B212" s="67" t="s">
        <v>455</v>
      </c>
      <c r="C212" s="68" t="s">
        <v>873</v>
      </c>
      <c r="D212" s="67" t="s">
        <v>1053</v>
      </c>
      <c r="E212" s="67" t="s">
        <v>1054</v>
      </c>
      <c r="F212" s="67" t="s">
        <v>1087</v>
      </c>
      <c r="G212" s="67"/>
      <c r="H212" s="67" t="s">
        <v>765</v>
      </c>
      <c r="I212" s="67" t="s">
        <v>877</v>
      </c>
      <c r="J212" s="67" t="s">
        <v>878</v>
      </c>
      <c r="K212" s="67" t="s">
        <v>199</v>
      </c>
      <c r="L212" s="67" t="s">
        <v>199</v>
      </c>
      <c r="M212" s="67" t="s">
        <v>1088</v>
      </c>
      <c r="N212" s="67" t="s">
        <v>1089</v>
      </c>
      <c r="O212" s="69" t="s">
        <v>1090</v>
      </c>
      <c r="P212" s="67" t="s">
        <v>895</v>
      </c>
      <c r="Q212" s="67"/>
      <c r="R212" s="67" t="s">
        <v>220</v>
      </c>
      <c r="S212" s="70">
        <v>45292</v>
      </c>
      <c r="T212" s="70">
        <v>45626</v>
      </c>
      <c r="U212" s="70" t="s">
        <v>519</v>
      </c>
      <c r="V212" s="67"/>
      <c r="W212" s="67"/>
      <c r="X212" s="67">
        <v>100</v>
      </c>
      <c r="Y212" s="67" t="s">
        <v>356</v>
      </c>
      <c r="Z212" s="67" t="s">
        <v>199</v>
      </c>
      <c r="AA212" s="67" t="s">
        <v>199</v>
      </c>
      <c r="AB212" s="67" t="s">
        <v>199</v>
      </c>
      <c r="AC212" s="67" t="s">
        <v>199</v>
      </c>
      <c r="AD212" s="67" t="s">
        <v>209</v>
      </c>
      <c r="AE212" s="67" t="s">
        <v>199</v>
      </c>
      <c r="AF212" s="67" t="s">
        <v>199</v>
      </c>
      <c r="AG212" s="67" t="s">
        <v>199</v>
      </c>
      <c r="AH212" s="67" t="s">
        <v>199</v>
      </c>
      <c r="AI212" s="67" t="s">
        <v>199</v>
      </c>
      <c r="AJ212" s="67" t="s">
        <v>199</v>
      </c>
      <c r="AK212" s="67" t="s">
        <v>199</v>
      </c>
      <c r="AL212" s="67" t="s">
        <v>235</v>
      </c>
    </row>
    <row r="213" spans="2:38" s="237" customFormat="1" ht="171" hidden="1" x14ac:dyDescent="0.2">
      <c r="B213" s="67" t="s">
        <v>455</v>
      </c>
      <c r="C213" s="68" t="s">
        <v>873</v>
      </c>
      <c r="D213" s="67" t="s">
        <v>1091</v>
      </c>
      <c r="E213" s="67" t="s">
        <v>1092</v>
      </c>
      <c r="F213" s="67" t="s">
        <v>1093</v>
      </c>
      <c r="G213" s="67"/>
      <c r="H213" s="67" t="s">
        <v>765</v>
      </c>
      <c r="I213" s="67" t="s">
        <v>1015</v>
      </c>
      <c r="J213" s="67" t="s">
        <v>199</v>
      </c>
      <c r="K213" s="67" t="s">
        <v>199</v>
      </c>
      <c r="L213" s="67" t="s">
        <v>199</v>
      </c>
      <c r="M213" s="67" t="s">
        <v>1094</v>
      </c>
      <c r="N213" s="67" t="s">
        <v>1095</v>
      </c>
      <c r="O213" s="67" t="s">
        <v>1096</v>
      </c>
      <c r="P213" s="67" t="s">
        <v>895</v>
      </c>
      <c r="Q213" s="67"/>
      <c r="R213" s="67" t="s">
        <v>220</v>
      </c>
      <c r="S213" s="70">
        <v>45292</v>
      </c>
      <c r="T213" s="70">
        <v>45641</v>
      </c>
      <c r="U213" s="70" t="s">
        <v>199</v>
      </c>
      <c r="V213" s="67"/>
      <c r="W213" s="67"/>
      <c r="X213" s="67">
        <v>50</v>
      </c>
      <c r="Y213" s="67" t="s">
        <v>356</v>
      </c>
      <c r="Z213" s="67" t="s">
        <v>199</v>
      </c>
      <c r="AA213" s="67" t="s">
        <v>199</v>
      </c>
      <c r="AB213" s="67" t="s">
        <v>199</v>
      </c>
      <c r="AC213" s="67" t="s">
        <v>199</v>
      </c>
      <c r="AD213" s="67" t="s">
        <v>209</v>
      </c>
      <c r="AE213" s="67" t="s">
        <v>199</v>
      </c>
      <c r="AF213" s="67" t="s">
        <v>199</v>
      </c>
      <c r="AG213" s="67" t="s">
        <v>199</v>
      </c>
      <c r="AH213" s="67" t="s">
        <v>199</v>
      </c>
      <c r="AI213" s="67" t="s">
        <v>199</v>
      </c>
      <c r="AJ213" s="67" t="s">
        <v>199</v>
      </c>
      <c r="AK213" s="67" t="s">
        <v>199</v>
      </c>
      <c r="AL213" s="67" t="s">
        <v>235</v>
      </c>
    </row>
    <row r="214" spans="2:38" s="237" customFormat="1" ht="171" hidden="1" x14ac:dyDescent="0.2">
      <c r="B214" s="67" t="s">
        <v>455</v>
      </c>
      <c r="C214" s="68" t="s">
        <v>873</v>
      </c>
      <c r="D214" s="67" t="s">
        <v>1091</v>
      </c>
      <c r="E214" s="67" t="s">
        <v>1092</v>
      </c>
      <c r="F214" s="67" t="s">
        <v>1093</v>
      </c>
      <c r="G214" s="67"/>
      <c r="H214" s="67" t="s">
        <v>765</v>
      </c>
      <c r="I214" s="67" t="s">
        <v>1015</v>
      </c>
      <c r="J214" s="67" t="s">
        <v>199</v>
      </c>
      <c r="K214" s="67" t="s">
        <v>199</v>
      </c>
      <c r="L214" s="67" t="s">
        <v>199</v>
      </c>
      <c r="M214" s="67" t="s">
        <v>1097</v>
      </c>
      <c r="N214" s="67" t="s">
        <v>1098</v>
      </c>
      <c r="O214" s="67" t="s">
        <v>1099</v>
      </c>
      <c r="P214" s="67" t="s">
        <v>895</v>
      </c>
      <c r="Q214" s="67"/>
      <c r="R214" s="67" t="s">
        <v>220</v>
      </c>
      <c r="S214" s="70">
        <v>45474</v>
      </c>
      <c r="T214" s="70">
        <v>45641</v>
      </c>
      <c r="U214" s="70" t="s">
        <v>519</v>
      </c>
      <c r="V214" s="67"/>
      <c r="W214" s="67"/>
      <c r="X214" s="67">
        <v>50</v>
      </c>
      <c r="Y214" s="67" t="s">
        <v>356</v>
      </c>
      <c r="Z214" s="67" t="s">
        <v>199</v>
      </c>
      <c r="AA214" s="67" t="s">
        <v>199</v>
      </c>
      <c r="AB214" s="67" t="s">
        <v>199</v>
      </c>
      <c r="AC214" s="67" t="s">
        <v>199</v>
      </c>
      <c r="AD214" s="67" t="s">
        <v>209</v>
      </c>
      <c r="AE214" s="67" t="s">
        <v>199</v>
      </c>
      <c r="AF214" s="67" t="s">
        <v>199</v>
      </c>
      <c r="AG214" s="67" t="s">
        <v>199</v>
      </c>
      <c r="AH214" s="67" t="s">
        <v>199</v>
      </c>
      <c r="AI214" s="67" t="s">
        <v>199</v>
      </c>
      <c r="AJ214" s="67" t="s">
        <v>199</v>
      </c>
      <c r="AK214" s="67" t="s">
        <v>199</v>
      </c>
      <c r="AL214" s="67" t="s">
        <v>235</v>
      </c>
    </row>
    <row r="215" spans="2:38" s="237" customFormat="1" ht="171" hidden="1" x14ac:dyDescent="0.2">
      <c r="B215" s="67" t="s">
        <v>455</v>
      </c>
      <c r="C215" s="68" t="s">
        <v>873</v>
      </c>
      <c r="D215" s="67" t="s">
        <v>1091</v>
      </c>
      <c r="E215" s="67" t="s">
        <v>1092</v>
      </c>
      <c r="F215" s="67" t="s">
        <v>1100</v>
      </c>
      <c r="G215" s="67"/>
      <c r="H215" s="67" t="s">
        <v>765</v>
      </c>
      <c r="I215" s="67" t="s">
        <v>1015</v>
      </c>
      <c r="J215" s="67" t="s">
        <v>199</v>
      </c>
      <c r="K215" s="67" t="s">
        <v>199</v>
      </c>
      <c r="L215" s="67" t="s">
        <v>199</v>
      </c>
      <c r="M215" s="67" t="s">
        <v>1101</v>
      </c>
      <c r="N215" s="67" t="s">
        <v>1102</v>
      </c>
      <c r="O215" s="67" t="s">
        <v>1103</v>
      </c>
      <c r="P215" s="67" t="s">
        <v>895</v>
      </c>
      <c r="Q215" s="67"/>
      <c r="R215" s="67" t="s">
        <v>220</v>
      </c>
      <c r="S215" s="70">
        <v>45352</v>
      </c>
      <c r="T215" s="70">
        <v>45473</v>
      </c>
      <c r="U215" s="70" t="s">
        <v>519</v>
      </c>
      <c r="V215" s="67">
        <v>50</v>
      </c>
      <c r="W215" s="67" t="s">
        <v>356</v>
      </c>
      <c r="X215" s="67">
        <v>50</v>
      </c>
      <c r="Y215" s="67" t="s">
        <v>356</v>
      </c>
      <c r="Z215" s="67" t="s">
        <v>199</v>
      </c>
      <c r="AA215" s="67" t="s">
        <v>199</v>
      </c>
      <c r="AB215" s="67" t="s">
        <v>199</v>
      </c>
      <c r="AC215" s="67" t="s">
        <v>199</v>
      </c>
      <c r="AD215" s="67" t="s">
        <v>209</v>
      </c>
      <c r="AE215" s="67" t="s">
        <v>199</v>
      </c>
      <c r="AF215" s="67" t="s">
        <v>199</v>
      </c>
      <c r="AG215" s="67" t="s">
        <v>199</v>
      </c>
      <c r="AH215" s="67" t="s">
        <v>199</v>
      </c>
      <c r="AI215" s="67" t="s">
        <v>199</v>
      </c>
      <c r="AJ215" s="67" t="s">
        <v>199</v>
      </c>
      <c r="AK215" s="67" t="s">
        <v>199</v>
      </c>
      <c r="AL215" s="67" t="s">
        <v>235</v>
      </c>
    </row>
    <row r="216" spans="2:38" s="237" customFormat="1" ht="171" hidden="1" x14ac:dyDescent="0.2">
      <c r="B216" s="67" t="s">
        <v>455</v>
      </c>
      <c r="C216" s="68" t="s">
        <v>873</v>
      </c>
      <c r="D216" s="67" t="s">
        <v>1091</v>
      </c>
      <c r="E216" s="67" t="s">
        <v>1092</v>
      </c>
      <c r="F216" s="67" t="s">
        <v>1100</v>
      </c>
      <c r="G216" s="67"/>
      <c r="H216" s="67" t="s">
        <v>765</v>
      </c>
      <c r="I216" s="67" t="s">
        <v>1015</v>
      </c>
      <c r="J216" s="67" t="s">
        <v>199</v>
      </c>
      <c r="K216" s="67" t="s">
        <v>199</v>
      </c>
      <c r="L216" s="67" t="s">
        <v>199</v>
      </c>
      <c r="M216" s="67" t="s">
        <v>1101</v>
      </c>
      <c r="N216" s="67" t="s">
        <v>1102</v>
      </c>
      <c r="O216" s="67" t="s">
        <v>1104</v>
      </c>
      <c r="P216" s="67" t="s">
        <v>895</v>
      </c>
      <c r="Q216" s="67"/>
      <c r="R216" s="67" t="s">
        <v>220</v>
      </c>
      <c r="S216" s="70">
        <v>45474</v>
      </c>
      <c r="T216" s="70">
        <v>45641</v>
      </c>
      <c r="U216" s="70" t="s">
        <v>519</v>
      </c>
      <c r="V216" s="67"/>
      <c r="W216" s="67"/>
      <c r="X216" s="67">
        <v>50</v>
      </c>
      <c r="Y216" s="67" t="s">
        <v>356</v>
      </c>
      <c r="Z216" s="67" t="s">
        <v>199</v>
      </c>
      <c r="AA216" s="67" t="s">
        <v>199</v>
      </c>
      <c r="AB216" s="67" t="s">
        <v>199</v>
      </c>
      <c r="AC216" s="67" t="s">
        <v>199</v>
      </c>
      <c r="AD216" s="67" t="s">
        <v>209</v>
      </c>
      <c r="AE216" s="67" t="s">
        <v>199</v>
      </c>
      <c r="AF216" s="67" t="s">
        <v>199</v>
      </c>
      <c r="AG216" s="67" t="s">
        <v>199</v>
      </c>
      <c r="AH216" s="67" t="s">
        <v>199</v>
      </c>
      <c r="AI216" s="67" t="s">
        <v>199</v>
      </c>
      <c r="AJ216" s="67" t="s">
        <v>199</v>
      </c>
      <c r="AK216" s="67" t="s">
        <v>199</v>
      </c>
      <c r="AL216" s="67" t="s">
        <v>235</v>
      </c>
    </row>
    <row r="217" spans="2:38" s="237" customFormat="1" ht="213" hidden="1" customHeight="1" x14ac:dyDescent="0.2">
      <c r="B217" s="67" t="s">
        <v>455</v>
      </c>
      <c r="C217" s="68" t="s">
        <v>873</v>
      </c>
      <c r="D217" s="67" t="s">
        <v>874</v>
      </c>
      <c r="E217" s="67" t="s">
        <v>1092</v>
      </c>
      <c r="F217" s="67" t="s">
        <v>1105</v>
      </c>
      <c r="G217" s="67"/>
      <c r="H217" s="67" t="s">
        <v>765</v>
      </c>
      <c r="I217" s="67" t="s">
        <v>877</v>
      </c>
      <c r="J217" s="67" t="s">
        <v>878</v>
      </c>
      <c r="K217" s="67" t="s">
        <v>199</v>
      </c>
      <c r="L217" s="67" t="s">
        <v>199</v>
      </c>
      <c r="M217" s="67" t="s">
        <v>1106</v>
      </c>
      <c r="N217" s="67" t="s">
        <v>1107</v>
      </c>
      <c r="O217" s="69" t="s">
        <v>1108</v>
      </c>
      <c r="P217" s="67" t="s">
        <v>895</v>
      </c>
      <c r="Q217" s="67"/>
      <c r="R217" s="67" t="s">
        <v>220</v>
      </c>
      <c r="S217" s="70">
        <v>45292</v>
      </c>
      <c r="T217" s="70">
        <v>45641</v>
      </c>
      <c r="U217" s="70" t="s">
        <v>519</v>
      </c>
      <c r="V217" s="51"/>
      <c r="W217" s="67"/>
      <c r="X217" s="67">
        <v>100</v>
      </c>
      <c r="Y217" s="67" t="s">
        <v>356</v>
      </c>
      <c r="Z217" s="67" t="s">
        <v>199</v>
      </c>
      <c r="AA217" s="67" t="s">
        <v>199</v>
      </c>
      <c r="AB217" s="67" t="s">
        <v>199</v>
      </c>
      <c r="AC217" s="67" t="s">
        <v>199</v>
      </c>
      <c r="AD217" s="67" t="s">
        <v>209</v>
      </c>
      <c r="AE217" s="67" t="s">
        <v>199</v>
      </c>
      <c r="AF217" s="67" t="s">
        <v>199</v>
      </c>
      <c r="AG217" s="67" t="s">
        <v>199</v>
      </c>
      <c r="AH217" s="67" t="s">
        <v>199</v>
      </c>
      <c r="AI217" s="67" t="s">
        <v>199</v>
      </c>
      <c r="AJ217" s="67" t="s">
        <v>199</v>
      </c>
      <c r="AK217" s="67" t="s">
        <v>199</v>
      </c>
      <c r="AL217" s="67" t="s">
        <v>235</v>
      </c>
    </row>
    <row r="218" spans="2:38" s="237" customFormat="1" ht="185.25" hidden="1" x14ac:dyDescent="0.2">
      <c r="B218" s="67" t="s">
        <v>455</v>
      </c>
      <c r="C218" s="68" t="s">
        <v>873</v>
      </c>
      <c r="D218" s="67" t="s">
        <v>1110</v>
      </c>
      <c r="E218" s="67" t="s">
        <v>1111</v>
      </c>
      <c r="F218" s="67" t="s">
        <v>1112</v>
      </c>
      <c r="G218" s="67"/>
      <c r="H218" s="67" t="s">
        <v>765</v>
      </c>
      <c r="I218" s="67" t="s">
        <v>877</v>
      </c>
      <c r="J218" s="67" t="s">
        <v>878</v>
      </c>
      <c r="K218" s="67" t="s">
        <v>199</v>
      </c>
      <c r="L218" s="67" t="s">
        <v>199</v>
      </c>
      <c r="M218" s="67" t="s">
        <v>1113</v>
      </c>
      <c r="N218" s="67" t="s">
        <v>1114</v>
      </c>
      <c r="O218" s="67" t="s">
        <v>1115</v>
      </c>
      <c r="P218" s="67" t="s">
        <v>895</v>
      </c>
      <c r="Q218" s="67"/>
      <c r="R218" s="67" t="s">
        <v>220</v>
      </c>
      <c r="S218" s="70">
        <v>45566</v>
      </c>
      <c r="T218" s="70">
        <v>45641</v>
      </c>
      <c r="U218" s="70" t="s">
        <v>519</v>
      </c>
      <c r="V218" s="51"/>
      <c r="W218" s="67"/>
      <c r="X218" s="67">
        <v>100</v>
      </c>
      <c r="Y218" s="67" t="s">
        <v>356</v>
      </c>
      <c r="Z218" s="67" t="s">
        <v>199</v>
      </c>
      <c r="AA218" s="67" t="s">
        <v>199</v>
      </c>
      <c r="AB218" s="67" t="s">
        <v>199</v>
      </c>
      <c r="AC218" s="67" t="s">
        <v>199</v>
      </c>
      <c r="AD218" s="67" t="s">
        <v>358</v>
      </c>
      <c r="AE218" s="67" t="s">
        <v>199</v>
      </c>
      <c r="AF218" s="67" t="s">
        <v>199</v>
      </c>
      <c r="AG218" s="67" t="s">
        <v>199</v>
      </c>
      <c r="AH218" s="67" t="s">
        <v>199</v>
      </c>
      <c r="AI218" s="67" t="s">
        <v>199</v>
      </c>
      <c r="AJ218" s="67" t="s">
        <v>199</v>
      </c>
      <c r="AK218" s="67" t="s">
        <v>199</v>
      </c>
      <c r="AL218" s="67" t="s">
        <v>983</v>
      </c>
    </row>
    <row r="219" spans="2:38" s="237" customFormat="1" ht="199.5" hidden="1" x14ac:dyDescent="0.2">
      <c r="B219" s="67" t="s">
        <v>455</v>
      </c>
      <c r="C219" s="68" t="s">
        <v>873</v>
      </c>
      <c r="D219" s="67" t="s">
        <v>1110</v>
      </c>
      <c r="E219" s="67" t="s">
        <v>1111</v>
      </c>
      <c r="F219" s="67" t="s">
        <v>1112</v>
      </c>
      <c r="G219" s="67"/>
      <c r="H219" s="67" t="s">
        <v>765</v>
      </c>
      <c r="I219" s="67" t="s">
        <v>877</v>
      </c>
      <c r="J219" s="67" t="s">
        <v>878</v>
      </c>
      <c r="K219" s="67" t="s">
        <v>199</v>
      </c>
      <c r="L219" s="67" t="s">
        <v>199</v>
      </c>
      <c r="M219" s="67" t="s">
        <v>1116</v>
      </c>
      <c r="N219" s="67" t="s">
        <v>1117</v>
      </c>
      <c r="O219" s="69" t="s">
        <v>1118</v>
      </c>
      <c r="P219" s="67" t="s">
        <v>679</v>
      </c>
      <c r="Q219" s="67" t="s">
        <v>1119</v>
      </c>
      <c r="R219" s="67" t="s">
        <v>99</v>
      </c>
      <c r="S219" s="70">
        <v>45292</v>
      </c>
      <c r="T219" s="70">
        <v>45641</v>
      </c>
      <c r="U219" s="70" t="s">
        <v>99</v>
      </c>
      <c r="V219" s="51"/>
      <c r="W219" s="67"/>
      <c r="X219" s="67">
        <v>100</v>
      </c>
      <c r="Y219" s="67" t="s">
        <v>356</v>
      </c>
      <c r="Z219" s="67" t="s">
        <v>199</v>
      </c>
      <c r="AA219" s="67" t="s">
        <v>199</v>
      </c>
      <c r="AB219" s="67" t="s">
        <v>199</v>
      </c>
      <c r="AC219" s="67" t="s">
        <v>199</v>
      </c>
      <c r="AD219" s="67" t="s">
        <v>358</v>
      </c>
      <c r="AE219" s="67" t="s">
        <v>492</v>
      </c>
      <c r="AF219" s="67" t="s">
        <v>199</v>
      </c>
      <c r="AG219" s="67" t="s">
        <v>199</v>
      </c>
      <c r="AH219" s="67" t="s">
        <v>199</v>
      </c>
      <c r="AI219" s="67" t="s">
        <v>199</v>
      </c>
      <c r="AJ219" s="67" t="s">
        <v>199</v>
      </c>
      <c r="AK219" s="67" t="s">
        <v>199</v>
      </c>
      <c r="AL219" s="67" t="s">
        <v>666</v>
      </c>
    </row>
    <row r="220" spans="2:38" s="237" customFormat="1" ht="185.25" hidden="1" x14ac:dyDescent="0.2">
      <c r="B220" s="67" t="s">
        <v>455</v>
      </c>
      <c r="C220" s="68" t="s">
        <v>873</v>
      </c>
      <c r="D220" s="67" t="s">
        <v>1110</v>
      </c>
      <c r="E220" s="67" t="s">
        <v>1111</v>
      </c>
      <c r="F220" s="67" t="s">
        <v>1120</v>
      </c>
      <c r="G220" s="67"/>
      <c r="H220" s="67" t="s">
        <v>765</v>
      </c>
      <c r="I220" s="67" t="s">
        <v>877</v>
      </c>
      <c r="J220" s="67" t="s">
        <v>878</v>
      </c>
      <c r="K220" s="67" t="s">
        <v>199</v>
      </c>
      <c r="L220" s="67" t="s">
        <v>199</v>
      </c>
      <c r="M220" s="67" t="s">
        <v>1121</v>
      </c>
      <c r="N220" s="67" t="s">
        <v>1122</v>
      </c>
      <c r="O220" s="69" t="s">
        <v>1123</v>
      </c>
      <c r="P220" s="67" t="s">
        <v>895</v>
      </c>
      <c r="Q220" s="67"/>
      <c r="R220" s="67" t="s">
        <v>220</v>
      </c>
      <c r="S220" s="70">
        <v>45566</v>
      </c>
      <c r="T220" s="70">
        <v>45641</v>
      </c>
      <c r="U220" s="70" t="s">
        <v>519</v>
      </c>
      <c r="V220" s="67"/>
      <c r="W220" s="67"/>
      <c r="X220" s="67">
        <v>50</v>
      </c>
      <c r="Y220" s="67" t="s">
        <v>356</v>
      </c>
      <c r="Z220" s="67" t="s">
        <v>199</v>
      </c>
      <c r="AA220" s="67" t="s">
        <v>199</v>
      </c>
      <c r="AB220" s="67" t="s">
        <v>199</v>
      </c>
      <c r="AC220" s="67" t="s">
        <v>199</v>
      </c>
      <c r="AD220" s="67" t="s">
        <v>209</v>
      </c>
      <c r="AE220" s="67" t="s">
        <v>199</v>
      </c>
      <c r="AF220" s="67" t="s">
        <v>199</v>
      </c>
      <c r="AG220" s="67" t="s">
        <v>199</v>
      </c>
      <c r="AH220" s="67" t="s">
        <v>199</v>
      </c>
      <c r="AI220" s="67" t="s">
        <v>199</v>
      </c>
      <c r="AJ220" s="67" t="s">
        <v>199</v>
      </c>
      <c r="AK220" s="67" t="s">
        <v>199</v>
      </c>
      <c r="AL220" s="67" t="s">
        <v>983</v>
      </c>
    </row>
    <row r="221" spans="2:38" s="237" customFormat="1" ht="185.25" hidden="1" x14ac:dyDescent="0.2">
      <c r="B221" s="67" t="s">
        <v>455</v>
      </c>
      <c r="C221" s="68" t="s">
        <v>873</v>
      </c>
      <c r="D221" s="67" t="s">
        <v>1110</v>
      </c>
      <c r="E221" s="67" t="s">
        <v>1111</v>
      </c>
      <c r="F221" s="67" t="s">
        <v>1120</v>
      </c>
      <c r="G221" s="67"/>
      <c r="H221" s="67" t="s">
        <v>765</v>
      </c>
      <c r="I221" s="67" t="s">
        <v>877</v>
      </c>
      <c r="J221" s="67" t="s">
        <v>878</v>
      </c>
      <c r="K221" s="67" t="s">
        <v>199</v>
      </c>
      <c r="L221" s="67" t="s">
        <v>199</v>
      </c>
      <c r="M221" s="67" t="s">
        <v>1124</v>
      </c>
      <c r="N221" s="67" t="s">
        <v>1125</v>
      </c>
      <c r="O221" s="69" t="s">
        <v>1126</v>
      </c>
      <c r="P221" s="67" t="s">
        <v>895</v>
      </c>
      <c r="Q221" s="67"/>
      <c r="R221" s="67" t="s">
        <v>220</v>
      </c>
      <c r="S221" s="70">
        <v>45474</v>
      </c>
      <c r="T221" s="70">
        <v>45641</v>
      </c>
      <c r="U221" s="70" t="s">
        <v>50</v>
      </c>
      <c r="V221" s="51"/>
      <c r="W221" s="67"/>
      <c r="X221" s="67">
        <v>50</v>
      </c>
      <c r="Y221" s="67" t="s">
        <v>356</v>
      </c>
      <c r="Z221" s="67" t="s">
        <v>199</v>
      </c>
      <c r="AA221" s="67" t="s">
        <v>199</v>
      </c>
      <c r="AB221" s="67" t="s">
        <v>199</v>
      </c>
      <c r="AC221" s="67" t="s">
        <v>199</v>
      </c>
      <c r="AD221" s="67" t="s">
        <v>209</v>
      </c>
      <c r="AE221" s="67" t="s">
        <v>199</v>
      </c>
      <c r="AF221" s="67" t="s">
        <v>199</v>
      </c>
      <c r="AG221" s="67" t="s">
        <v>199</v>
      </c>
      <c r="AH221" s="67" t="s">
        <v>199</v>
      </c>
      <c r="AI221" s="67" t="s">
        <v>199</v>
      </c>
      <c r="AJ221" s="67" t="s">
        <v>199</v>
      </c>
      <c r="AK221" s="67" t="s">
        <v>199</v>
      </c>
      <c r="AL221" s="67" t="s">
        <v>983</v>
      </c>
    </row>
    <row r="222" spans="2:38" s="237" customFormat="1" ht="185.25" hidden="1" x14ac:dyDescent="0.2">
      <c r="B222" s="67" t="s">
        <v>455</v>
      </c>
      <c r="C222" s="68" t="s">
        <v>873</v>
      </c>
      <c r="D222" s="67" t="s">
        <v>1110</v>
      </c>
      <c r="E222" s="67" t="s">
        <v>1111</v>
      </c>
      <c r="F222" s="67" t="s">
        <v>1127</v>
      </c>
      <c r="G222" s="67"/>
      <c r="H222" s="67" t="s">
        <v>765</v>
      </c>
      <c r="I222" s="67" t="s">
        <v>877</v>
      </c>
      <c r="J222" s="67" t="s">
        <v>878</v>
      </c>
      <c r="K222" s="67" t="s">
        <v>199</v>
      </c>
      <c r="L222" s="67" t="s">
        <v>199</v>
      </c>
      <c r="M222" s="76" t="s">
        <v>1128</v>
      </c>
      <c r="N222" s="76" t="s">
        <v>1129</v>
      </c>
      <c r="O222" s="76" t="s">
        <v>1130</v>
      </c>
      <c r="P222" s="67" t="s">
        <v>895</v>
      </c>
      <c r="Q222" s="67"/>
      <c r="R222" s="67" t="s">
        <v>220</v>
      </c>
      <c r="S222" s="70">
        <v>45474</v>
      </c>
      <c r="T222" s="70">
        <v>45641</v>
      </c>
      <c r="U222" s="70" t="s">
        <v>519</v>
      </c>
      <c r="V222" s="51"/>
      <c r="W222" s="67"/>
      <c r="X222" s="67">
        <v>70</v>
      </c>
      <c r="Y222" s="67" t="s">
        <v>356</v>
      </c>
      <c r="Z222" s="67" t="s">
        <v>357</v>
      </c>
      <c r="AA222" s="67" t="s">
        <v>376</v>
      </c>
      <c r="AB222" s="67" t="s">
        <v>199</v>
      </c>
      <c r="AC222" s="67" t="s">
        <v>199</v>
      </c>
      <c r="AD222" s="67" t="s">
        <v>359</v>
      </c>
      <c r="AE222" s="67" t="s">
        <v>358</v>
      </c>
      <c r="AF222" s="67" t="s">
        <v>419</v>
      </c>
      <c r="AG222" s="67" t="s">
        <v>199</v>
      </c>
      <c r="AH222" s="67" t="s">
        <v>199</v>
      </c>
      <c r="AI222" s="67" t="s">
        <v>199</v>
      </c>
      <c r="AJ222" s="67" t="s">
        <v>199</v>
      </c>
      <c r="AK222" s="67" t="s">
        <v>199</v>
      </c>
      <c r="AL222" s="67" t="s">
        <v>983</v>
      </c>
    </row>
    <row r="223" spans="2:38" s="237" customFormat="1" ht="185.25" hidden="1" x14ac:dyDescent="0.2">
      <c r="B223" s="67" t="s">
        <v>455</v>
      </c>
      <c r="C223" s="68" t="s">
        <v>873</v>
      </c>
      <c r="D223" s="67" t="s">
        <v>1110</v>
      </c>
      <c r="E223" s="67" t="s">
        <v>1111</v>
      </c>
      <c r="F223" s="67" t="s">
        <v>1127</v>
      </c>
      <c r="G223" s="67"/>
      <c r="H223" s="67" t="s">
        <v>765</v>
      </c>
      <c r="I223" s="67" t="s">
        <v>877</v>
      </c>
      <c r="J223" s="67" t="s">
        <v>878</v>
      </c>
      <c r="K223" s="67" t="s">
        <v>199</v>
      </c>
      <c r="L223" s="67" t="s">
        <v>199</v>
      </c>
      <c r="M223" s="67" t="s">
        <v>1131</v>
      </c>
      <c r="N223" s="67" t="s">
        <v>1132</v>
      </c>
      <c r="O223" s="69" t="s">
        <v>1133</v>
      </c>
      <c r="P223" s="67" t="s">
        <v>679</v>
      </c>
      <c r="Q223" s="67" t="s">
        <v>684</v>
      </c>
      <c r="R223" s="67" t="s">
        <v>1134</v>
      </c>
      <c r="S223" s="70">
        <v>45323</v>
      </c>
      <c r="T223" s="70">
        <v>45658</v>
      </c>
      <c r="U223" s="70" t="s">
        <v>99</v>
      </c>
      <c r="V223" s="51"/>
      <c r="W223" s="67"/>
      <c r="X223" s="67">
        <v>100</v>
      </c>
      <c r="Y223" s="67" t="s">
        <v>356</v>
      </c>
      <c r="Z223" s="67" t="s">
        <v>357</v>
      </c>
      <c r="AA223" s="67" t="s">
        <v>376</v>
      </c>
      <c r="AB223" s="67" t="s">
        <v>199</v>
      </c>
      <c r="AC223" s="67" t="s">
        <v>199</v>
      </c>
      <c r="AD223" s="67" t="s">
        <v>359</v>
      </c>
      <c r="AE223" s="67" t="s">
        <v>358</v>
      </c>
      <c r="AF223" s="67" t="s">
        <v>419</v>
      </c>
      <c r="AG223" s="67" t="s">
        <v>199</v>
      </c>
      <c r="AH223" s="67" t="s">
        <v>199</v>
      </c>
      <c r="AI223" s="67" t="s">
        <v>199</v>
      </c>
      <c r="AJ223" s="67" t="s">
        <v>199</v>
      </c>
      <c r="AK223" s="67" t="s">
        <v>199</v>
      </c>
      <c r="AL223" s="67" t="s">
        <v>666</v>
      </c>
    </row>
    <row r="224" spans="2:38" s="237" customFormat="1" ht="185.25" hidden="1" x14ac:dyDescent="0.2">
      <c r="B224" s="67" t="s">
        <v>455</v>
      </c>
      <c r="C224" s="68" t="s">
        <v>873</v>
      </c>
      <c r="D224" s="67" t="s">
        <v>1135</v>
      </c>
      <c r="E224" s="67" t="s">
        <v>1136</v>
      </c>
      <c r="F224" s="67" t="s">
        <v>1137</v>
      </c>
      <c r="G224" s="67"/>
      <c r="H224" s="67" t="s">
        <v>765</v>
      </c>
      <c r="I224" s="67" t="s">
        <v>878</v>
      </c>
      <c r="J224" s="67" t="s">
        <v>199</v>
      </c>
      <c r="K224" s="67" t="s">
        <v>199</v>
      </c>
      <c r="L224" s="67" t="s">
        <v>199</v>
      </c>
      <c r="M224" s="67" t="s">
        <v>1138</v>
      </c>
      <c r="N224" s="69" t="s">
        <v>1139</v>
      </c>
      <c r="O224" s="67" t="s">
        <v>1140</v>
      </c>
      <c r="P224" s="67" t="s">
        <v>895</v>
      </c>
      <c r="Q224" s="67"/>
      <c r="R224" s="67" t="s">
        <v>220</v>
      </c>
      <c r="S224" s="70">
        <v>45474</v>
      </c>
      <c r="T224" s="70">
        <v>45641</v>
      </c>
      <c r="U224" s="70" t="s">
        <v>519</v>
      </c>
      <c r="V224" s="67"/>
      <c r="W224" s="67"/>
      <c r="X224" s="67">
        <v>100</v>
      </c>
      <c r="Y224" s="67" t="s">
        <v>356</v>
      </c>
      <c r="Z224" s="67" t="s">
        <v>357</v>
      </c>
      <c r="AA224" s="67" t="s">
        <v>199</v>
      </c>
      <c r="AB224" s="67" t="s">
        <v>199</v>
      </c>
      <c r="AC224" s="67" t="s">
        <v>199</v>
      </c>
      <c r="AD224" s="67" t="s">
        <v>359</v>
      </c>
      <c r="AE224" s="67" t="s">
        <v>419</v>
      </c>
      <c r="AF224" s="67" t="s">
        <v>199</v>
      </c>
      <c r="AG224" s="67" t="s">
        <v>199</v>
      </c>
      <c r="AH224" s="67" t="s">
        <v>199</v>
      </c>
      <c r="AI224" s="67" t="s">
        <v>199</v>
      </c>
      <c r="AJ224" s="67" t="s">
        <v>199</v>
      </c>
      <c r="AK224" s="67" t="s">
        <v>199</v>
      </c>
      <c r="AL224" s="67" t="s">
        <v>983</v>
      </c>
    </row>
    <row r="225" spans="2:38" s="237" customFormat="1" ht="185.25" hidden="1" x14ac:dyDescent="0.2">
      <c r="B225" s="67" t="s">
        <v>455</v>
      </c>
      <c r="C225" s="68" t="s">
        <v>873</v>
      </c>
      <c r="D225" s="67" t="s">
        <v>1135</v>
      </c>
      <c r="E225" s="67" t="s">
        <v>1136</v>
      </c>
      <c r="F225" s="67" t="s">
        <v>1137</v>
      </c>
      <c r="G225" s="67"/>
      <c r="H225" s="67" t="s">
        <v>765</v>
      </c>
      <c r="I225" s="67" t="s">
        <v>878</v>
      </c>
      <c r="J225" s="67" t="s">
        <v>199</v>
      </c>
      <c r="K225" s="67" t="s">
        <v>199</v>
      </c>
      <c r="L225" s="67" t="s">
        <v>199</v>
      </c>
      <c r="M225" s="67" t="s">
        <v>1141</v>
      </c>
      <c r="N225" s="67" t="s">
        <v>1142</v>
      </c>
      <c r="O225" s="67" t="s">
        <v>1143</v>
      </c>
      <c r="P225" s="67" t="s">
        <v>895</v>
      </c>
      <c r="Q225" s="67" t="s">
        <v>1144</v>
      </c>
      <c r="R225" s="67" t="s">
        <v>220</v>
      </c>
      <c r="S225" s="70">
        <v>45323</v>
      </c>
      <c r="T225" s="70">
        <v>45504</v>
      </c>
      <c r="U225" s="70" t="s">
        <v>519</v>
      </c>
      <c r="V225" s="100"/>
      <c r="W225" s="67"/>
      <c r="X225" s="69"/>
      <c r="Y225" s="67" t="s">
        <v>357</v>
      </c>
      <c r="Z225" s="67" t="s">
        <v>357</v>
      </c>
      <c r="AA225" s="67" t="s">
        <v>199</v>
      </c>
      <c r="AB225" s="67" t="s">
        <v>199</v>
      </c>
      <c r="AC225" s="67" t="s">
        <v>199</v>
      </c>
      <c r="AD225" s="67" t="s">
        <v>359</v>
      </c>
      <c r="AE225" s="67" t="s">
        <v>419</v>
      </c>
      <c r="AF225" s="67" t="s">
        <v>492</v>
      </c>
      <c r="AG225" s="67" t="s">
        <v>199</v>
      </c>
      <c r="AH225" s="67" t="s">
        <v>199</v>
      </c>
      <c r="AI225" s="67" t="s">
        <v>199</v>
      </c>
      <c r="AJ225" s="67" t="s">
        <v>199</v>
      </c>
      <c r="AK225" s="67" t="s">
        <v>199</v>
      </c>
      <c r="AL225" s="67" t="s">
        <v>983</v>
      </c>
    </row>
    <row r="226" spans="2:38" s="237" customFormat="1" ht="185.25" hidden="1" x14ac:dyDescent="0.2">
      <c r="B226" s="67" t="s">
        <v>455</v>
      </c>
      <c r="C226" s="68" t="s">
        <v>873</v>
      </c>
      <c r="D226" s="67" t="s">
        <v>1135</v>
      </c>
      <c r="E226" s="67" t="s">
        <v>1136</v>
      </c>
      <c r="F226" s="67" t="s">
        <v>1145</v>
      </c>
      <c r="G226" s="67"/>
      <c r="H226" s="67" t="s">
        <v>765</v>
      </c>
      <c r="I226" s="67" t="s">
        <v>878</v>
      </c>
      <c r="J226" s="67" t="s">
        <v>199</v>
      </c>
      <c r="K226" s="67" t="s">
        <v>199</v>
      </c>
      <c r="L226" s="67" t="s">
        <v>199</v>
      </c>
      <c r="M226" s="67" t="s">
        <v>1146</v>
      </c>
      <c r="N226" s="67" t="s">
        <v>1147</v>
      </c>
      <c r="O226" s="67" t="s">
        <v>1148</v>
      </c>
      <c r="P226" s="67" t="s">
        <v>895</v>
      </c>
      <c r="Q226" s="67"/>
      <c r="R226" s="70" t="s">
        <v>220</v>
      </c>
      <c r="S226" s="70">
        <v>45520</v>
      </c>
      <c r="T226" s="70">
        <v>45626</v>
      </c>
      <c r="U226" s="67" t="s">
        <v>50</v>
      </c>
      <c r="V226" s="67"/>
      <c r="W226" s="67"/>
      <c r="X226" s="67">
        <v>50</v>
      </c>
      <c r="Y226" s="67" t="s">
        <v>357</v>
      </c>
      <c r="Z226" s="67" t="s">
        <v>199</v>
      </c>
      <c r="AA226" s="67" t="s">
        <v>199</v>
      </c>
      <c r="AB226" s="67" t="s">
        <v>199</v>
      </c>
      <c r="AC226" s="67" t="s">
        <v>199</v>
      </c>
      <c r="AD226" s="67" t="s">
        <v>359</v>
      </c>
      <c r="AE226" s="67" t="s">
        <v>419</v>
      </c>
      <c r="AF226" s="67" t="s">
        <v>199</v>
      </c>
      <c r="AG226" s="67" t="s">
        <v>199</v>
      </c>
      <c r="AH226" s="67" t="s">
        <v>199</v>
      </c>
      <c r="AI226" s="67" t="s">
        <v>199</v>
      </c>
      <c r="AJ226" s="76" t="s">
        <v>199</v>
      </c>
      <c r="AK226" s="101" t="s">
        <v>199</v>
      </c>
      <c r="AL226" s="76" t="s">
        <v>983</v>
      </c>
    </row>
    <row r="227" spans="2:38" s="237" customFormat="1" ht="185.25" hidden="1" x14ac:dyDescent="0.2">
      <c r="B227" s="67" t="s">
        <v>455</v>
      </c>
      <c r="C227" s="68" t="s">
        <v>873</v>
      </c>
      <c r="D227" s="67" t="s">
        <v>1135</v>
      </c>
      <c r="E227" s="67" t="s">
        <v>1136</v>
      </c>
      <c r="F227" s="67" t="s">
        <v>1145</v>
      </c>
      <c r="G227" s="67"/>
      <c r="H227" s="67" t="s">
        <v>765</v>
      </c>
      <c r="I227" s="67" t="s">
        <v>878</v>
      </c>
      <c r="J227" s="67" t="s">
        <v>199</v>
      </c>
      <c r="K227" s="67" t="s">
        <v>199</v>
      </c>
      <c r="L227" s="67" t="s">
        <v>199</v>
      </c>
      <c r="M227" s="67" t="s">
        <v>1149</v>
      </c>
      <c r="N227" s="67" t="s">
        <v>1150</v>
      </c>
      <c r="O227" s="250" t="s">
        <v>1151</v>
      </c>
      <c r="P227" s="67" t="s">
        <v>895</v>
      </c>
      <c r="Q227" s="67"/>
      <c r="R227" s="70" t="s">
        <v>220</v>
      </c>
      <c r="S227" s="70">
        <v>45566</v>
      </c>
      <c r="T227" s="70">
        <v>45641</v>
      </c>
      <c r="U227" s="67" t="s">
        <v>50</v>
      </c>
      <c r="V227" s="67"/>
      <c r="W227" s="67"/>
      <c r="X227" s="67">
        <v>50</v>
      </c>
      <c r="Y227" s="67" t="s">
        <v>357</v>
      </c>
      <c r="Z227" s="67" t="s">
        <v>199</v>
      </c>
      <c r="AA227" s="67" t="s">
        <v>199</v>
      </c>
      <c r="AB227" s="67" t="s">
        <v>199</v>
      </c>
      <c r="AC227" s="67" t="s">
        <v>199</v>
      </c>
      <c r="AD227" s="67" t="s">
        <v>359</v>
      </c>
      <c r="AE227" s="67" t="s">
        <v>419</v>
      </c>
      <c r="AF227" s="67" t="s">
        <v>492</v>
      </c>
      <c r="AG227" s="67" t="s">
        <v>199</v>
      </c>
      <c r="AH227" s="67" t="s">
        <v>199</v>
      </c>
      <c r="AI227" s="67" t="s">
        <v>199</v>
      </c>
      <c r="AJ227" s="76" t="s">
        <v>199</v>
      </c>
      <c r="AK227" s="101" t="s">
        <v>199</v>
      </c>
      <c r="AL227" s="76" t="s">
        <v>983</v>
      </c>
    </row>
    <row r="228" spans="2:38" s="237" customFormat="1" ht="142.5" hidden="1" x14ac:dyDescent="0.2">
      <c r="B228" s="92" t="s">
        <v>455</v>
      </c>
      <c r="C228" s="68" t="s">
        <v>456</v>
      </c>
      <c r="D228" s="92" t="s">
        <v>1152</v>
      </c>
      <c r="E228" s="92" t="s">
        <v>1153</v>
      </c>
      <c r="F228" s="92" t="s">
        <v>1154</v>
      </c>
      <c r="G228" s="92"/>
      <c r="H228" s="83" t="s">
        <v>1155</v>
      </c>
      <c r="I228" s="92" t="s">
        <v>1156</v>
      </c>
      <c r="J228" s="83" t="s">
        <v>199</v>
      </c>
      <c r="K228" s="83" t="s">
        <v>199</v>
      </c>
      <c r="L228" s="83" t="s">
        <v>199</v>
      </c>
      <c r="M228" s="92" t="s">
        <v>1157</v>
      </c>
      <c r="N228" s="93" t="s">
        <v>1158</v>
      </c>
      <c r="O228" s="92" t="s">
        <v>1159</v>
      </c>
      <c r="P228" s="83" t="s">
        <v>1160</v>
      </c>
      <c r="Q228" s="83" t="s">
        <v>1161</v>
      </c>
      <c r="R228" s="83" t="s">
        <v>99</v>
      </c>
      <c r="S228" s="94">
        <v>45323</v>
      </c>
      <c r="T228" s="94">
        <v>45401</v>
      </c>
      <c r="U228" s="94" t="s">
        <v>519</v>
      </c>
      <c r="V228" s="50" t="s">
        <v>1612</v>
      </c>
      <c r="W228" s="50" t="s">
        <v>1612</v>
      </c>
      <c r="X228" s="102">
        <v>0.45</v>
      </c>
      <c r="Y228" s="83" t="s">
        <v>208</v>
      </c>
      <c r="Z228" s="83" t="s">
        <v>207</v>
      </c>
      <c r="AA228" s="83" t="s">
        <v>376</v>
      </c>
      <c r="AB228" s="83" t="s">
        <v>199</v>
      </c>
      <c r="AC228" s="83" t="s">
        <v>199</v>
      </c>
      <c r="AD228" s="67" t="s">
        <v>492</v>
      </c>
      <c r="AE228" s="67" t="s">
        <v>249</v>
      </c>
      <c r="AF228" s="67" t="s">
        <v>199</v>
      </c>
      <c r="AG228" s="67" t="s">
        <v>199</v>
      </c>
      <c r="AH228" s="67" t="s">
        <v>199</v>
      </c>
      <c r="AI228" s="67" t="s">
        <v>199</v>
      </c>
      <c r="AJ228" s="98" t="s">
        <v>199</v>
      </c>
      <c r="AK228" s="98" t="s">
        <v>199</v>
      </c>
      <c r="AL228" s="92" t="s">
        <v>666</v>
      </c>
    </row>
    <row r="229" spans="2:38" s="237" customFormat="1" ht="128.25" hidden="1" x14ac:dyDescent="0.2">
      <c r="B229" s="92" t="s">
        <v>455</v>
      </c>
      <c r="C229" s="68" t="s">
        <v>456</v>
      </c>
      <c r="D229" s="92" t="s">
        <v>1152</v>
      </c>
      <c r="E229" s="92" t="s">
        <v>1153</v>
      </c>
      <c r="F229" s="92" t="s">
        <v>1154</v>
      </c>
      <c r="G229" s="92"/>
      <c r="H229" s="83" t="s">
        <v>1155</v>
      </c>
      <c r="I229" s="92" t="s">
        <v>1156</v>
      </c>
      <c r="J229" s="83" t="s">
        <v>199</v>
      </c>
      <c r="K229" s="83" t="s">
        <v>199</v>
      </c>
      <c r="L229" s="83" t="s">
        <v>199</v>
      </c>
      <c r="M229" s="92" t="s">
        <v>1162</v>
      </c>
      <c r="N229" s="93" t="s">
        <v>1163</v>
      </c>
      <c r="O229" s="92" t="s">
        <v>1164</v>
      </c>
      <c r="P229" s="83" t="s">
        <v>1160</v>
      </c>
      <c r="Q229" s="83" t="s">
        <v>1161</v>
      </c>
      <c r="R229" s="83" t="s">
        <v>99</v>
      </c>
      <c r="S229" s="94">
        <v>45404</v>
      </c>
      <c r="T229" s="94">
        <v>45433</v>
      </c>
      <c r="U229" s="94" t="s">
        <v>99</v>
      </c>
      <c r="V229" s="50" t="s">
        <v>1612</v>
      </c>
      <c r="W229" s="50" t="s">
        <v>1612</v>
      </c>
      <c r="X229" s="102">
        <v>0.05</v>
      </c>
      <c r="Y229" s="83" t="s">
        <v>208</v>
      </c>
      <c r="Z229" s="83" t="s">
        <v>207</v>
      </c>
      <c r="AA229" s="83" t="s">
        <v>376</v>
      </c>
      <c r="AB229" s="83" t="s">
        <v>199</v>
      </c>
      <c r="AC229" s="83" t="s">
        <v>199</v>
      </c>
      <c r="AD229" s="67" t="s">
        <v>492</v>
      </c>
      <c r="AE229" s="67" t="s">
        <v>249</v>
      </c>
      <c r="AF229" s="67" t="s">
        <v>199</v>
      </c>
      <c r="AG229" s="67" t="s">
        <v>199</v>
      </c>
      <c r="AH229" s="67" t="s">
        <v>199</v>
      </c>
      <c r="AI229" s="67" t="s">
        <v>199</v>
      </c>
      <c r="AJ229" s="98" t="s">
        <v>199</v>
      </c>
      <c r="AK229" s="98" t="s">
        <v>199</v>
      </c>
      <c r="AL229" s="92" t="s">
        <v>666</v>
      </c>
    </row>
    <row r="230" spans="2:38" s="237" customFormat="1" ht="128.25" hidden="1" x14ac:dyDescent="0.2">
      <c r="B230" s="92" t="s">
        <v>455</v>
      </c>
      <c r="C230" s="68" t="s">
        <v>456</v>
      </c>
      <c r="D230" s="92" t="s">
        <v>1152</v>
      </c>
      <c r="E230" s="92" t="s">
        <v>1153</v>
      </c>
      <c r="F230" s="92" t="s">
        <v>1154</v>
      </c>
      <c r="G230" s="92"/>
      <c r="H230" s="83" t="s">
        <v>1155</v>
      </c>
      <c r="I230" s="92" t="s">
        <v>1156</v>
      </c>
      <c r="J230" s="83" t="s">
        <v>199</v>
      </c>
      <c r="K230" s="83" t="s">
        <v>199</v>
      </c>
      <c r="L230" s="83" t="s">
        <v>199</v>
      </c>
      <c r="M230" s="92" t="s">
        <v>1165</v>
      </c>
      <c r="N230" s="92" t="s">
        <v>1166</v>
      </c>
      <c r="O230" s="92" t="s">
        <v>1167</v>
      </c>
      <c r="P230" s="83" t="s">
        <v>1160</v>
      </c>
      <c r="Q230" s="83" t="s">
        <v>1161</v>
      </c>
      <c r="R230" s="83" t="s">
        <v>99</v>
      </c>
      <c r="S230" s="94">
        <v>45404</v>
      </c>
      <c r="T230" s="94">
        <v>45433</v>
      </c>
      <c r="U230" s="94" t="s">
        <v>1168</v>
      </c>
      <c r="V230" s="50" t="s">
        <v>1612</v>
      </c>
      <c r="W230" s="50" t="s">
        <v>1612</v>
      </c>
      <c r="X230" s="102">
        <v>0.2</v>
      </c>
      <c r="Y230" s="83" t="s">
        <v>208</v>
      </c>
      <c r="Z230" s="83" t="s">
        <v>207</v>
      </c>
      <c r="AA230" s="83" t="s">
        <v>199</v>
      </c>
      <c r="AB230" s="83" t="s">
        <v>199</v>
      </c>
      <c r="AC230" s="83" t="s">
        <v>199</v>
      </c>
      <c r="AD230" s="67" t="s">
        <v>492</v>
      </c>
      <c r="AE230" s="67" t="s">
        <v>249</v>
      </c>
      <c r="AF230" s="67" t="s">
        <v>199</v>
      </c>
      <c r="AG230" s="67" t="s">
        <v>199</v>
      </c>
      <c r="AH230" s="67" t="s">
        <v>199</v>
      </c>
      <c r="AI230" s="67" t="s">
        <v>199</v>
      </c>
      <c r="AJ230" s="98" t="s">
        <v>199</v>
      </c>
      <c r="AK230" s="98" t="s">
        <v>199</v>
      </c>
      <c r="AL230" s="92" t="s">
        <v>666</v>
      </c>
    </row>
    <row r="231" spans="2:38" s="237" customFormat="1" ht="128.25" hidden="1" x14ac:dyDescent="0.2">
      <c r="B231" s="92" t="s">
        <v>455</v>
      </c>
      <c r="C231" s="68" t="s">
        <v>456</v>
      </c>
      <c r="D231" s="92" t="s">
        <v>1152</v>
      </c>
      <c r="E231" s="92" t="s">
        <v>1153</v>
      </c>
      <c r="F231" s="92" t="s">
        <v>1154</v>
      </c>
      <c r="G231" s="92"/>
      <c r="H231" s="83" t="s">
        <v>1155</v>
      </c>
      <c r="I231" s="92" t="s">
        <v>1156</v>
      </c>
      <c r="J231" s="83" t="s">
        <v>199</v>
      </c>
      <c r="K231" s="83" t="s">
        <v>199</v>
      </c>
      <c r="L231" s="83" t="s">
        <v>199</v>
      </c>
      <c r="M231" s="92" t="s">
        <v>1169</v>
      </c>
      <c r="N231" s="92" t="s">
        <v>1170</v>
      </c>
      <c r="O231" s="92" t="s">
        <v>1171</v>
      </c>
      <c r="P231" s="83" t="s">
        <v>1160</v>
      </c>
      <c r="Q231" s="83" t="s">
        <v>1161</v>
      </c>
      <c r="R231" s="83" t="s">
        <v>99</v>
      </c>
      <c r="S231" s="94">
        <v>45404</v>
      </c>
      <c r="T231" s="94">
        <v>45426</v>
      </c>
      <c r="U231" s="94" t="s">
        <v>1168</v>
      </c>
      <c r="V231" s="50" t="s">
        <v>1612</v>
      </c>
      <c r="W231" s="50" t="s">
        <v>1612</v>
      </c>
      <c r="X231" s="102">
        <v>0.1</v>
      </c>
      <c r="Y231" s="83" t="s">
        <v>208</v>
      </c>
      <c r="Z231" s="83" t="s">
        <v>248</v>
      </c>
      <c r="AA231" s="83" t="s">
        <v>199</v>
      </c>
      <c r="AB231" s="83" t="s">
        <v>199</v>
      </c>
      <c r="AC231" s="83" t="s">
        <v>199</v>
      </c>
      <c r="AD231" s="67" t="s">
        <v>492</v>
      </c>
      <c r="AE231" s="67" t="s">
        <v>249</v>
      </c>
      <c r="AF231" s="67" t="s">
        <v>199</v>
      </c>
      <c r="AG231" s="67" t="s">
        <v>199</v>
      </c>
      <c r="AH231" s="67" t="s">
        <v>199</v>
      </c>
      <c r="AI231" s="67" t="s">
        <v>199</v>
      </c>
      <c r="AJ231" s="98" t="s">
        <v>199</v>
      </c>
      <c r="AK231" s="98" t="s">
        <v>199</v>
      </c>
      <c r="AL231" s="92" t="s">
        <v>786</v>
      </c>
    </row>
    <row r="232" spans="2:38" s="237" customFormat="1" ht="228" hidden="1" x14ac:dyDescent="0.2">
      <c r="B232" s="92" t="s">
        <v>455</v>
      </c>
      <c r="C232" s="68" t="s">
        <v>456</v>
      </c>
      <c r="D232" s="92" t="s">
        <v>1152</v>
      </c>
      <c r="E232" s="92" t="s">
        <v>1153</v>
      </c>
      <c r="F232" s="92" t="s">
        <v>1154</v>
      </c>
      <c r="G232" s="92"/>
      <c r="H232" s="83" t="s">
        <v>1155</v>
      </c>
      <c r="I232" s="92" t="s">
        <v>1156</v>
      </c>
      <c r="J232" s="83" t="s">
        <v>199</v>
      </c>
      <c r="K232" s="83" t="s">
        <v>199</v>
      </c>
      <c r="L232" s="83" t="s">
        <v>199</v>
      </c>
      <c r="M232" s="92" t="s">
        <v>1172</v>
      </c>
      <c r="N232" s="92" t="s">
        <v>1173</v>
      </c>
      <c r="O232" s="92" t="s">
        <v>1174</v>
      </c>
      <c r="P232" s="83" t="s">
        <v>1160</v>
      </c>
      <c r="Q232" s="83" t="s">
        <v>1161</v>
      </c>
      <c r="R232" s="83" t="s">
        <v>99</v>
      </c>
      <c r="S232" s="94">
        <v>45427</v>
      </c>
      <c r="T232" s="94">
        <v>45450</v>
      </c>
      <c r="U232" s="94" t="s">
        <v>1168</v>
      </c>
      <c r="V232" s="50" t="s">
        <v>1612</v>
      </c>
      <c r="W232" s="50" t="s">
        <v>1612</v>
      </c>
      <c r="X232" s="102">
        <v>0.1</v>
      </c>
      <c r="Y232" s="83" t="s">
        <v>208</v>
      </c>
      <c r="Z232" s="83" t="s">
        <v>248</v>
      </c>
      <c r="AA232" s="83" t="s">
        <v>199</v>
      </c>
      <c r="AB232" s="83" t="s">
        <v>199</v>
      </c>
      <c r="AC232" s="83" t="s">
        <v>199</v>
      </c>
      <c r="AD232" s="67" t="s">
        <v>492</v>
      </c>
      <c r="AE232" s="67" t="s">
        <v>249</v>
      </c>
      <c r="AF232" s="67" t="s">
        <v>199</v>
      </c>
      <c r="AG232" s="67" t="s">
        <v>199</v>
      </c>
      <c r="AH232" s="67" t="s">
        <v>199</v>
      </c>
      <c r="AI232" s="67" t="s">
        <v>199</v>
      </c>
      <c r="AJ232" s="98" t="s">
        <v>199</v>
      </c>
      <c r="AK232" s="98" t="s">
        <v>199</v>
      </c>
      <c r="AL232" s="92" t="s">
        <v>786</v>
      </c>
    </row>
    <row r="233" spans="2:38" s="237" customFormat="1" ht="128.25" hidden="1" x14ac:dyDescent="0.2">
      <c r="B233" s="92" t="s">
        <v>455</v>
      </c>
      <c r="C233" s="68" t="s">
        <v>456</v>
      </c>
      <c r="D233" s="92" t="s">
        <v>1152</v>
      </c>
      <c r="E233" s="92" t="s">
        <v>1153</v>
      </c>
      <c r="F233" s="92" t="s">
        <v>1154</v>
      </c>
      <c r="G233" s="92"/>
      <c r="H233" s="83" t="s">
        <v>1155</v>
      </c>
      <c r="I233" s="92" t="s">
        <v>1156</v>
      </c>
      <c r="J233" s="83" t="s">
        <v>199</v>
      </c>
      <c r="K233" s="83" t="s">
        <v>199</v>
      </c>
      <c r="L233" s="83" t="s">
        <v>199</v>
      </c>
      <c r="M233" s="92" t="s">
        <v>1175</v>
      </c>
      <c r="N233" s="92" t="s">
        <v>1176</v>
      </c>
      <c r="O233" s="92" t="s">
        <v>1177</v>
      </c>
      <c r="P233" s="83" t="s">
        <v>1160</v>
      </c>
      <c r="Q233" s="83" t="s">
        <v>1161</v>
      </c>
      <c r="R233" s="83" t="s">
        <v>99</v>
      </c>
      <c r="S233" s="94">
        <v>45454</v>
      </c>
      <c r="T233" s="94">
        <v>45460</v>
      </c>
      <c r="U233" s="94" t="s">
        <v>1168</v>
      </c>
      <c r="V233" s="50" t="s">
        <v>1612</v>
      </c>
      <c r="W233" s="50" t="s">
        <v>1612</v>
      </c>
      <c r="X233" s="102">
        <v>0.05</v>
      </c>
      <c r="Y233" s="83" t="s">
        <v>208</v>
      </c>
      <c r="Z233" s="83" t="s">
        <v>248</v>
      </c>
      <c r="AA233" s="83" t="s">
        <v>199</v>
      </c>
      <c r="AB233" s="83" t="s">
        <v>199</v>
      </c>
      <c r="AC233" s="83" t="s">
        <v>199</v>
      </c>
      <c r="AD233" s="67" t="s">
        <v>492</v>
      </c>
      <c r="AE233" s="67" t="s">
        <v>249</v>
      </c>
      <c r="AF233" s="67" t="s">
        <v>199</v>
      </c>
      <c r="AG233" s="67" t="s">
        <v>199</v>
      </c>
      <c r="AH233" s="67" t="s">
        <v>199</v>
      </c>
      <c r="AI233" s="67" t="s">
        <v>199</v>
      </c>
      <c r="AJ233" s="98" t="s">
        <v>199</v>
      </c>
      <c r="AK233" s="98" t="s">
        <v>199</v>
      </c>
      <c r="AL233" s="92" t="s">
        <v>786</v>
      </c>
    </row>
    <row r="234" spans="2:38" s="237" customFormat="1" ht="128.25" hidden="1" x14ac:dyDescent="0.2">
      <c r="B234" s="92" t="s">
        <v>455</v>
      </c>
      <c r="C234" s="68" t="s">
        <v>456</v>
      </c>
      <c r="D234" s="92" t="s">
        <v>1152</v>
      </c>
      <c r="E234" s="92" t="s">
        <v>1153</v>
      </c>
      <c r="F234" s="92" t="s">
        <v>1154</v>
      </c>
      <c r="G234" s="92"/>
      <c r="H234" s="83" t="s">
        <v>1155</v>
      </c>
      <c r="I234" s="92" t="s">
        <v>1156</v>
      </c>
      <c r="J234" s="83" t="s">
        <v>199</v>
      </c>
      <c r="K234" s="83" t="s">
        <v>199</v>
      </c>
      <c r="L234" s="83" t="s">
        <v>199</v>
      </c>
      <c r="M234" s="92" t="s">
        <v>1178</v>
      </c>
      <c r="N234" s="92" t="s">
        <v>1179</v>
      </c>
      <c r="O234" s="92" t="s">
        <v>1180</v>
      </c>
      <c r="P234" s="83" t="s">
        <v>1160</v>
      </c>
      <c r="Q234" s="83" t="s">
        <v>1161</v>
      </c>
      <c r="R234" s="83" t="s">
        <v>99</v>
      </c>
      <c r="S234" s="94">
        <v>45461</v>
      </c>
      <c r="T234" s="94">
        <v>45471</v>
      </c>
      <c r="U234" s="94" t="s">
        <v>0</v>
      </c>
      <c r="V234" s="50" t="s">
        <v>1612</v>
      </c>
      <c r="W234" s="50" t="s">
        <v>1612</v>
      </c>
      <c r="X234" s="102">
        <v>0.05</v>
      </c>
      <c r="Y234" s="83" t="s">
        <v>208</v>
      </c>
      <c r="Z234" s="83" t="s">
        <v>248</v>
      </c>
      <c r="AA234" s="83" t="s">
        <v>246</v>
      </c>
      <c r="AB234" s="83" t="s">
        <v>199</v>
      </c>
      <c r="AC234" s="83" t="s">
        <v>199</v>
      </c>
      <c r="AD234" s="67" t="s">
        <v>492</v>
      </c>
      <c r="AE234" s="67" t="s">
        <v>249</v>
      </c>
      <c r="AF234" s="67" t="s">
        <v>199</v>
      </c>
      <c r="AG234" s="67" t="s">
        <v>199</v>
      </c>
      <c r="AH234" s="67" t="s">
        <v>199</v>
      </c>
      <c r="AI234" s="67" t="s">
        <v>199</v>
      </c>
      <c r="AJ234" s="98" t="s">
        <v>199</v>
      </c>
      <c r="AK234" s="98" t="s">
        <v>199</v>
      </c>
      <c r="AL234" s="92" t="s">
        <v>1181</v>
      </c>
    </row>
    <row r="235" spans="2:38" s="237" customFormat="1" ht="128.25" hidden="1" x14ac:dyDescent="0.2">
      <c r="B235" s="92" t="s">
        <v>455</v>
      </c>
      <c r="C235" s="68" t="s">
        <v>456</v>
      </c>
      <c r="D235" s="92" t="s">
        <v>1152</v>
      </c>
      <c r="E235" s="92" t="s">
        <v>1153</v>
      </c>
      <c r="F235" s="92" t="s">
        <v>1182</v>
      </c>
      <c r="G235" s="92"/>
      <c r="H235" s="83" t="s">
        <v>1155</v>
      </c>
      <c r="I235" s="83" t="s">
        <v>199</v>
      </c>
      <c r="J235" s="92" t="s">
        <v>1156</v>
      </c>
      <c r="K235" s="83" t="s">
        <v>199</v>
      </c>
      <c r="L235" s="83" t="s">
        <v>199</v>
      </c>
      <c r="M235" s="92" t="s">
        <v>1183</v>
      </c>
      <c r="N235" s="92" t="s">
        <v>1184</v>
      </c>
      <c r="O235" s="92" t="s">
        <v>1185</v>
      </c>
      <c r="P235" s="83" t="s">
        <v>1160</v>
      </c>
      <c r="Q235" s="83" t="s">
        <v>1161</v>
      </c>
      <c r="R235" s="83" t="s">
        <v>99</v>
      </c>
      <c r="S235" s="94">
        <v>45475</v>
      </c>
      <c r="T235" s="94">
        <v>45541</v>
      </c>
      <c r="U235" s="94" t="s">
        <v>519</v>
      </c>
      <c r="V235" s="50" t="s">
        <v>1612</v>
      </c>
      <c r="W235" s="50" t="s">
        <v>1612</v>
      </c>
      <c r="X235" s="102">
        <v>0.3</v>
      </c>
      <c r="Y235" s="83" t="s">
        <v>208</v>
      </c>
      <c r="Z235" s="83" t="s">
        <v>207</v>
      </c>
      <c r="AA235" s="83" t="s">
        <v>199</v>
      </c>
      <c r="AB235" s="83" t="s">
        <v>199</v>
      </c>
      <c r="AC235" s="83" t="s">
        <v>199</v>
      </c>
      <c r="AD235" s="67" t="s">
        <v>492</v>
      </c>
      <c r="AE235" s="67" t="s">
        <v>249</v>
      </c>
      <c r="AF235" s="67" t="s">
        <v>199</v>
      </c>
      <c r="AG235" s="67" t="s">
        <v>199</v>
      </c>
      <c r="AH235" s="67" t="s">
        <v>199</v>
      </c>
      <c r="AI235" s="67" t="s">
        <v>199</v>
      </c>
      <c r="AJ235" s="98" t="s">
        <v>199</v>
      </c>
      <c r="AK235" s="98" t="s">
        <v>199</v>
      </c>
      <c r="AL235" s="92" t="s">
        <v>666</v>
      </c>
    </row>
    <row r="236" spans="2:38" s="237" customFormat="1" ht="128.25" hidden="1" x14ac:dyDescent="0.2">
      <c r="B236" s="92" t="s">
        <v>455</v>
      </c>
      <c r="C236" s="68" t="s">
        <v>456</v>
      </c>
      <c r="D236" s="92" t="s">
        <v>1152</v>
      </c>
      <c r="E236" s="92" t="s">
        <v>1153</v>
      </c>
      <c r="F236" s="92" t="s">
        <v>1182</v>
      </c>
      <c r="G236" s="92"/>
      <c r="H236" s="83" t="s">
        <v>1155</v>
      </c>
      <c r="I236" s="83" t="s">
        <v>199</v>
      </c>
      <c r="J236" s="92" t="s">
        <v>1156</v>
      </c>
      <c r="K236" s="83" t="s">
        <v>199</v>
      </c>
      <c r="L236" s="83" t="s">
        <v>199</v>
      </c>
      <c r="M236" s="92" t="s">
        <v>1186</v>
      </c>
      <c r="N236" s="92" t="s">
        <v>1187</v>
      </c>
      <c r="O236" s="92" t="s">
        <v>1188</v>
      </c>
      <c r="P236" s="83" t="s">
        <v>1160</v>
      </c>
      <c r="Q236" s="83" t="s">
        <v>1161</v>
      </c>
      <c r="R236" s="83" t="s">
        <v>99</v>
      </c>
      <c r="S236" s="94">
        <v>45544</v>
      </c>
      <c r="T236" s="94">
        <v>45576</v>
      </c>
      <c r="U236" s="94" t="s">
        <v>519</v>
      </c>
      <c r="V236" s="50" t="s">
        <v>1612</v>
      </c>
      <c r="W236" s="50" t="s">
        <v>1612</v>
      </c>
      <c r="X236" s="102">
        <v>0.05</v>
      </c>
      <c r="Y236" s="83" t="s">
        <v>208</v>
      </c>
      <c r="Z236" s="83" t="s">
        <v>207</v>
      </c>
      <c r="AA236" s="83" t="s">
        <v>199</v>
      </c>
      <c r="AB236" s="83" t="s">
        <v>199</v>
      </c>
      <c r="AC236" s="83" t="s">
        <v>199</v>
      </c>
      <c r="AD236" s="67" t="s">
        <v>492</v>
      </c>
      <c r="AE236" s="67" t="s">
        <v>249</v>
      </c>
      <c r="AF236" s="67" t="s">
        <v>199</v>
      </c>
      <c r="AG236" s="67" t="s">
        <v>199</v>
      </c>
      <c r="AH236" s="67" t="s">
        <v>199</v>
      </c>
      <c r="AI236" s="67" t="s">
        <v>199</v>
      </c>
      <c r="AJ236" s="98" t="s">
        <v>199</v>
      </c>
      <c r="AK236" s="98" t="s">
        <v>199</v>
      </c>
      <c r="AL236" s="92" t="s">
        <v>666</v>
      </c>
    </row>
    <row r="237" spans="2:38" s="237" customFormat="1" ht="128.25" hidden="1" x14ac:dyDescent="0.2">
      <c r="B237" s="92" t="s">
        <v>455</v>
      </c>
      <c r="C237" s="68" t="s">
        <v>456</v>
      </c>
      <c r="D237" s="92" t="s">
        <v>1152</v>
      </c>
      <c r="E237" s="92" t="s">
        <v>1153</v>
      </c>
      <c r="F237" s="92" t="s">
        <v>1182</v>
      </c>
      <c r="G237" s="92"/>
      <c r="H237" s="83" t="s">
        <v>1155</v>
      </c>
      <c r="I237" s="83" t="s">
        <v>199</v>
      </c>
      <c r="J237" s="92" t="s">
        <v>1156</v>
      </c>
      <c r="K237" s="83" t="s">
        <v>199</v>
      </c>
      <c r="L237" s="83" t="s">
        <v>199</v>
      </c>
      <c r="M237" s="92" t="s">
        <v>1189</v>
      </c>
      <c r="N237" s="92" t="s">
        <v>1184</v>
      </c>
      <c r="O237" s="92" t="s">
        <v>1190</v>
      </c>
      <c r="P237" s="83" t="s">
        <v>1160</v>
      </c>
      <c r="Q237" s="83" t="s">
        <v>1161</v>
      </c>
      <c r="R237" s="83" t="s">
        <v>99</v>
      </c>
      <c r="S237" s="94">
        <v>45544</v>
      </c>
      <c r="T237" s="94">
        <v>45596</v>
      </c>
      <c r="U237" s="94" t="s">
        <v>519</v>
      </c>
      <c r="V237" s="50" t="s">
        <v>1612</v>
      </c>
      <c r="W237" s="50" t="s">
        <v>1612</v>
      </c>
      <c r="X237" s="102">
        <v>0.3</v>
      </c>
      <c r="Y237" s="83" t="s">
        <v>208</v>
      </c>
      <c r="Z237" s="83" t="s">
        <v>199</v>
      </c>
      <c r="AA237" s="83" t="s">
        <v>199</v>
      </c>
      <c r="AB237" s="83" t="s">
        <v>199</v>
      </c>
      <c r="AC237" s="83" t="s">
        <v>199</v>
      </c>
      <c r="AD237" s="67" t="s">
        <v>492</v>
      </c>
      <c r="AE237" s="67" t="s">
        <v>249</v>
      </c>
      <c r="AF237" s="67" t="s">
        <v>199</v>
      </c>
      <c r="AG237" s="67" t="s">
        <v>199</v>
      </c>
      <c r="AH237" s="67" t="s">
        <v>199</v>
      </c>
      <c r="AI237" s="67" t="s">
        <v>199</v>
      </c>
      <c r="AJ237" s="98" t="s">
        <v>199</v>
      </c>
      <c r="AK237" s="98" t="s">
        <v>199</v>
      </c>
      <c r="AL237" s="92" t="s">
        <v>666</v>
      </c>
    </row>
    <row r="238" spans="2:38" s="237" customFormat="1" ht="128.25" hidden="1" x14ac:dyDescent="0.2">
      <c r="B238" s="92" t="s">
        <v>455</v>
      </c>
      <c r="C238" s="68" t="s">
        <v>456</v>
      </c>
      <c r="D238" s="92" t="s">
        <v>1152</v>
      </c>
      <c r="E238" s="92" t="s">
        <v>1153</v>
      </c>
      <c r="F238" s="92" t="s">
        <v>1182</v>
      </c>
      <c r="G238" s="92"/>
      <c r="H238" s="83" t="s">
        <v>1155</v>
      </c>
      <c r="I238" s="83" t="s">
        <v>199</v>
      </c>
      <c r="J238" s="92" t="s">
        <v>1156</v>
      </c>
      <c r="K238" s="83" t="s">
        <v>199</v>
      </c>
      <c r="L238" s="83" t="s">
        <v>199</v>
      </c>
      <c r="M238" s="92" t="s">
        <v>1191</v>
      </c>
      <c r="N238" s="92" t="s">
        <v>1192</v>
      </c>
      <c r="O238" s="92" t="s">
        <v>1193</v>
      </c>
      <c r="P238" s="83" t="s">
        <v>1160</v>
      </c>
      <c r="Q238" s="83" t="s">
        <v>1161</v>
      </c>
      <c r="R238" s="83" t="s">
        <v>99</v>
      </c>
      <c r="S238" s="94">
        <v>45597</v>
      </c>
      <c r="T238" s="94">
        <v>45625</v>
      </c>
      <c r="U238" s="94" t="s">
        <v>519</v>
      </c>
      <c r="V238" s="50" t="s">
        <v>1612</v>
      </c>
      <c r="W238" s="50" t="s">
        <v>1612</v>
      </c>
      <c r="X238" s="102">
        <v>0.3</v>
      </c>
      <c r="Y238" s="83" t="s">
        <v>208</v>
      </c>
      <c r="Z238" s="83" t="s">
        <v>207</v>
      </c>
      <c r="AA238" s="83" t="s">
        <v>376</v>
      </c>
      <c r="AB238" s="83" t="s">
        <v>199</v>
      </c>
      <c r="AC238" s="83" t="s">
        <v>199</v>
      </c>
      <c r="AD238" s="67" t="s">
        <v>492</v>
      </c>
      <c r="AE238" s="67" t="s">
        <v>249</v>
      </c>
      <c r="AF238" s="67" t="s">
        <v>199</v>
      </c>
      <c r="AG238" s="67" t="s">
        <v>199</v>
      </c>
      <c r="AH238" s="67" t="s">
        <v>199</v>
      </c>
      <c r="AI238" s="67" t="s">
        <v>199</v>
      </c>
      <c r="AJ238" s="98" t="s">
        <v>199</v>
      </c>
      <c r="AK238" s="98" t="s">
        <v>199</v>
      </c>
      <c r="AL238" s="92" t="s">
        <v>666</v>
      </c>
    </row>
    <row r="239" spans="2:38" s="237" customFormat="1" ht="128.25" hidden="1" x14ac:dyDescent="0.2">
      <c r="B239" s="92" t="s">
        <v>455</v>
      </c>
      <c r="C239" s="68" t="s">
        <v>456</v>
      </c>
      <c r="D239" s="92" t="s">
        <v>1152</v>
      </c>
      <c r="E239" s="92" t="s">
        <v>1153</v>
      </c>
      <c r="F239" s="92" t="s">
        <v>1182</v>
      </c>
      <c r="G239" s="92"/>
      <c r="H239" s="83" t="s">
        <v>1155</v>
      </c>
      <c r="I239" s="83" t="s">
        <v>199</v>
      </c>
      <c r="J239" s="92" t="s">
        <v>1156</v>
      </c>
      <c r="K239" s="83" t="s">
        <v>199</v>
      </c>
      <c r="L239" s="83" t="s">
        <v>199</v>
      </c>
      <c r="M239" s="92" t="s">
        <v>1194</v>
      </c>
      <c r="N239" s="92" t="s">
        <v>1187</v>
      </c>
      <c r="O239" s="92" t="s">
        <v>1195</v>
      </c>
      <c r="P239" s="83" t="s">
        <v>1160</v>
      </c>
      <c r="Q239" s="83" t="s">
        <v>1161</v>
      </c>
      <c r="R239" s="83" t="s">
        <v>99</v>
      </c>
      <c r="S239" s="94">
        <v>45614</v>
      </c>
      <c r="T239" s="94">
        <v>45646</v>
      </c>
      <c r="U239" s="94" t="s">
        <v>519</v>
      </c>
      <c r="V239" s="50" t="s">
        <v>1612</v>
      </c>
      <c r="W239" s="50" t="s">
        <v>1612</v>
      </c>
      <c r="X239" s="102">
        <v>0.05</v>
      </c>
      <c r="Y239" s="83" t="s">
        <v>208</v>
      </c>
      <c r="Z239" s="83" t="s">
        <v>207</v>
      </c>
      <c r="AA239" s="83" t="s">
        <v>376</v>
      </c>
      <c r="AB239" s="83" t="s">
        <v>199</v>
      </c>
      <c r="AC239" s="83" t="s">
        <v>199</v>
      </c>
      <c r="AD239" s="67" t="s">
        <v>492</v>
      </c>
      <c r="AE239" s="67" t="s">
        <v>249</v>
      </c>
      <c r="AF239" s="67" t="s">
        <v>199</v>
      </c>
      <c r="AG239" s="67" t="s">
        <v>199</v>
      </c>
      <c r="AH239" s="67" t="s">
        <v>199</v>
      </c>
      <c r="AI239" s="67" t="s">
        <v>199</v>
      </c>
      <c r="AJ239" s="98" t="s">
        <v>199</v>
      </c>
      <c r="AK239" s="98" t="s">
        <v>199</v>
      </c>
      <c r="AL239" s="92" t="s">
        <v>666</v>
      </c>
    </row>
    <row r="240" spans="2:38" s="237" customFormat="1" ht="128.25" hidden="1" x14ac:dyDescent="0.2">
      <c r="B240" s="67" t="s">
        <v>455</v>
      </c>
      <c r="C240" s="68" t="s">
        <v>456</v>
      </c>
      <c r="D240" s="67" t="s">
        <v>1152</v>
      </c>
      <c r="E240" s="92" t="s">
        <v>1153</v>
      </c>
      <c r="F240" s="67" t="s">
        <v>1196</v>
      </c>
      <c r="G240" s="67"/>
      <c r="H240" s="67" t="s">
        <v>1197</v>
      </c>
      <c r="I240" s="67" t="s">
        <v>877</v>
      </c>
      <c r="J240" s="67" t="s">
        <v>199</v>
      </c>
      <c r="K240" s="67" t="s">
        <v>199</v>
      </c>
      <c r="L240" s="67" t="s">
        <v>199</v>
      </c>
      <c r="M240" s="67" t="s">
        <v>1198</v>
      </c>
      <c r="N240" s="67" t="s">
        <v>1198</v>
      </c>
      <c r="O240" s="69" t="s">
        <v>1199</v>
      </c>
      <c r="P240" s="67" t="s">
        <v>491</v>
      </c>
      <c r="Q240" s="67" t="s">
        <v>1200</v>
      </c>
      <c r="R240" s="67" t="s">
        <v>99</v>
      </c>
      <c r="S240" s="70">
        <v>45474</v>
      </c>
      <c r="T240" s="70">
        <v>45519</v>
      </c>
      <c r="U240" s="70" t="s">
        <v>519</v>
      </c>
      <c r="V240" s="51"/>
      <c r="W240" s="67"/>
      <c r="X240" s="67"/>
      <c r="Y240" s="67" t="s">
        <v>207</v>
      </c>
      <c r="Z240" s="67" t="s">
        <v>208</v>
      </c>
      <c r="AA240" s="67" t="s">
        <v>376</v>
      </c>
      <c r="AB240" s="67" t="s">
        <v>199</v>
      </c>
      <c r="AC240" s="67" t="s">
        <v>199</v>
      </c>
      <c r="AD240" s="67" t="s">
        <v>492</v>
      </c>
      <c r="AE240" s="67" t="s">
        <v>199</v>
      </c>
      <c r="AF240" s="67" t="s">
        <v>199</v>
      </c>
      <c r="AG240" s="67" t="s">
        <v>199</v>
      </c>
      <c r="AH240" s="67" t="s">
        <v>199</v>
      </c>
      <c r="AI240" s="67" t="s">
        <v>199</v>
      </c>
      <c r="AJ240" s="67" t="s">
        <v>199</v>
      </c>
      <c r="AK240" s="67" t="s">
        <v>199</v>
      </c>
      <c r="AL240" s="67" t="s">
        <v>622</v>
      </c>
    </row>
    <row r="241" spans="2:38" s="237" customFormat="1" ht="128.25" hidden="1" x14ac:dyDescent="0.2">
      <c r="B241" s="67" t="s">
        <v>455</v>
      </c>
      <c r="C241" s="68" t="s">
        <v>456</v>
      </c>
      <c r="D241" s="67" t="s">
        <v>1152</v>
      </c>
      <c r="E241" s="92" t="s">
        <v>1153</v>
      </c>
      <c r="F241" s="67" t="s">
        <v>1196</v>
      </c>
      <c r="G241" s="67"/>
      <c r="H241" s="67" t="s">
        <v>1197</v>
      </c>
      <c r="I241" s="67" t="s">
        <v>877</v>
      </c>
      <c r="J241" s="67" t="s">
        <v>199</v>
      </c>
      <c r="K241" s="67" t="s">
        <v>199</v>
      </c>
      <c r="L241" s="67" t="s">
        <v>199</v>
      </c>
      <c r="M241" s="67" t="s">
        <v>494</v>
      </c>
      <c r="N241" s="67" t="s">
        <v>494</v>
      </c>
      <c r="O241" s="69" t="s">
        <v>1201</v>
      </c>
      <c r="P241" s="67" t="s">
        <v>491</v>
      </c>
      <c r="Q241" s="67" t="s">
        <v>1202</v>
      </c>
      <c r="R241" s="67" t="s">
        <v>99</v>
      </c>
      <c r="S241" s="70">
        <v>45519</v>
      </c>
      <c r="T241" s="70">
        <v>45565</v>
      </c>
      <c r="U241" s="70" t="s">
        <v>519</v>
      </c>
      <c r="V241" s="51"/>
      <c r="W241" s="67"/>
      <c r="X241" s="67"/>
      <c r="Y241" s="67" t="s">
        <v>207</v>
      </c>
      <c r="Z241" s="67" t="s">
        <v>208</v>
      </c>
      <c r="AA241" s="67" t="s">
        <v>376</v>
      </c>
      <c r="AB241" s="67" t="s">
        <v>199</v>
      </c>
      <c r="AC241" s="67" t="s">
        <v>199</v>
      </c>
      <c r="AD241" s="67" t="s">
        <v>492</v>
      </c>
      <c r="AE241" s="67" t="s">
        <v>199</v>
      </c>
      <c r="AF241" s="67" t="s">
        <v>199</v>
      </c>
      <c r="AG241" s="67" t="s">
        <v>199</v>
      </c>
      <c r="AH241" s="67" t="s">
        <v>199</v>
      </c>
      <c r="AI241" s="67" t="s">
        <v>199</v>
      </c>
      <c r="AJ241" s="67" t="s">
        <v>199</v>
      </c>
      <c r="AK241" s="67" t="s">
        <v>199</v>
      </c>
      <c r="AL241" s="67" t="s">
        <v>622</v>
      </c>
    </row>
    <row r="242" spans="2:38" s="237" customFormat="1" ht="171" hidden="1" x14ac:dyDescent="0.2">
      <c r="B242" s="92" t="s">
        <v>455</v>
      </c>
      <c r="C242" s="103" t="s">
        <v>873</v>
      </c>
      <c r="D242" s="92" t="s">
        <v>1203</v>
      </c>
      <c r="E242" s="92" t="s">
        <v>1204</v>
      </c>
      <c r="F242" s="92" t="s">
        <v>1205</v>
      </c>
      <c r="G242" s="92"/>
      <c r="H242" s="83" t="s">
        <v>1155</v>
      </c>
      <c r="I242" s="92" t="s">
        <v>1206</v>
      </c>
      <c r="J242" s="83" t="s">
        <v>199</v>
      </c>
      <c r="K242" s="83" t="s">
        <v>199</v>
      </c>
      <c r="L242" s="83" t="s">
        <v>199</v>
      </c>
      <c r="M242" s="92" t="s">
        <v>1207</v>
      </c>
      <c r="N242" s="92" t="s">
        <v>1208</v>
      </c>
      <c r="O242" s="92" t="s">
        <v>1209</v>
      </c>
      <c r="P242" s="83" t="s">
        <v>1160</v>
      </c>
      <c r="Q242" s="83"/>
      <c r="R242" s="83" t="s">
        <v>99</v>
      </c>
      <c r="S242" s="94">
        <v>45323</v>
      </c>
      <c r="T242" s="94">
        <v>45418</v>
      </c>
      <c r="U242" s="94" t="s">
        <v>99</v>
      </c>
      <c r="V242" s="50" t="s">
        <v>1612</v>
      </c>
      <c r="W242" s="50" t="s">
        <v>1612</v>
      </c>
      <c r="X242" s="102">
        <v>0.45</v>
      </c>
      <c r="Y242" s="83" t="s">
        <v>208</v>
      </c>
      <c r="Z242" s="83" t="s">
        <v>207</v>
      </c>
      <c r="AA242" s="83" t="s">
        <v>376</v>
      </c>
      <c r="AB242" s="83" t="s">
        <v>356</v>
      </c>
      <c r="AC242" s="83" t="s">
        <v>199</v>
      </c>
      <c r="AD242" s="67" t="s">
        <v>492</v>
      </c>
      <c r="AE242" s="67" t="s">
        <v>249</v>
      </c>
      <c r="AF242" s="67" t="s">
        <v>199</v>
      </c>
      <c r="AG242" s="67" t="s">
        <v>199</v>
      </c>
      <c r="AH242" s="67" t="s">
        <v>199</v>
      </c>
      <c r="AI242" s="67" t="s">
        <v>199</v>
      </c>
      <c r="AJ242" s="98" t="s">
        <v>199</v>
      </c>
      <c r="AK242" s="98" t="s">
        <v>199</v>
      </c>
      <c r="AL242" s="92" t="s">
        <v>666</v>
      </c>
    </row>
    <row r="243" spans="2:38" s="237" customFormat="1" ht="171" hidden="1" x14ac:dyDescent="0.2">
      <c r="B243" s="92" t="s">
        <v>455</v>
      </c>
      <c r="C243" s="103" t="s">
        <v>873</v>
      </c>
      <c r="D243" s="92" t="s">
        <v>1203</v>
      </c>
      <c r="E243" s="92" t="s">
        <v>1204</v>
      </c>
      <c r="F243" s="92" t="s">
        <v>1205</v>
      </c>
      <c r="G243" s="92"/>
      <c r="H243" s="83" t="s">
        <v>1155</v>
      </c>
      <c r="I243" s="92" t="s">
        <v>1206</v>
      </c>
      <c r="J243" s="83" t="s">
        <v>199</v>
      </c>
      <c r="K243" s="83" t="s">
        <v>199</v>
      </c>
      <c r="L243" s="83" t="s">
        <v>199</v>
      </c>
      <c r="M243" s="92" t="s">
        <v>1210</v>
      </c>
      <c r="N243" s="92" t="s">
        <v>1211</v>
      </c>
      <c r="O243" s="92" t="s">
        <v>1212</v>
      </c>
      <c r="P243" s="83" t="s">
        <v>1160</v>
      </c>
      <c r="Q243" s="83" t="s">
        <v>1213</v>
      </c>
      <c r="R243" s="83" t="s">
        <v>99</v>
      </c>
      <c r="S243" s="94">
        <v>45418</v>
      </c>
      <c r="T243" s="94">
        <v>45450</v>
      </c>
      <c r="U243" s="94" t="s">
        <v>99</v>
      </c>
      <c r="V243" s="50" t="s">
        <v>1612</v>
      </c>
      <c r="W243" s="50" t="s">
        <v>1612</v>
      </c>
      <c r="X243" s="102">
        <v>0.05</v>
      </c>
      <c r="Y243" s="83" t="s">
        <v>208</v>
      </c>
      <c r="Z243" s="83" t="s">
        <v>207</v>
      </c>
      <c r="AA243" s="83" t="s">
        <v>376</v>
      </c>
      <c r="AB243" s="83" t="s">
        <v>356</v>
      </c>
      <c r="AC243" s="83" t="s">
        <v>199</v>
      </c>
      <c r="AD243" s="67" t="s">
        <v>492</v>
      </c>
      <c r="AE243" s="67" t="s">
        <v>249</v>
      </c>
      <c r="AF243" s="67" t="s">
        <v>199</v>
      </c>
      <c r="AG243" s="67" t="s">
        <v>199</v>
      </c>
      <c r="AH243" s="67" t="s">
        <v>199</v>
      </c>
      <c r="AI243" s="67" t="s">
        <v>199</v>
      </c>
      <c r="AJ243" s="98" t="s">
        <v>199</v>
      </c>
      <c r="AK243" s="98" t="s">
        <v>199</v>
      </c>
      <c r="AL243" s="92" t="s">
        <v>666</v>
      </c>
    </row>
    <row r="244" spans="2:38" s="237" customFormat="1" ht="171" hidden="1" x14ac:dyDescent="0.2">
      <c r="B244" s="92" t="s">
        <v>455</v>
      </c>
      <c r="C244" s="103" t="s">
        <v>873</v>
      </c>
      <c r="D244" s="92" t="s">
        <v>1203</v>
      </c>
      <c r="E244" s="92" t="s">
        <v>1204</v>
      </c>
      <c r="F244" s="92" t="s">
        <v>1214</v>
      </c>
      <c r="G244" s="92"/>
      <c r="H244" s="83" t="s">
        <v>1155</v>
      </c>
      <c r="I244" s="92" t="s">
        <v>1206</v>
      </c>
      <c r="J244" s="83" t="s">
        <v>199</v>
      </c>
      <c r="K244" s="83" t="s">
        <v>199</v>
      </c>
      <c r="L244" s="83" t="s">
        <v>199</v>
      </c>
      <c r="M244" s="92" t="s">
        <v>1215</v>
      </c>
      <c r="N244" s="92" t="s">
        <v>1216</v>
      </c>
      <c r="O244" s="92" t="s">
        <v>1217</v>
      </c>
      <c r="P244" s="83" t="s">
        <v>1160</v>
      </c>
      <c r="Q244" s="83" t="s">
        <v>1213</v>
      </c>
      <c r="R244" s="83" t="s">
        <v>99</v>
      </c>
      <c r="S244" s="94">
        <v>45323</v>
      </c>
      <c r="T244" s="94">
        <v>45418</v>
      </c>
      <c r="U244" s="94" t="s">
        <v>99</v>
      </c>
      <c r="V244" s="50" t="s">
        <v>1612</v>
      </c>
      <c r="W244" s="50" t="s">
        <v>1612</v>
      </c>
      <c r="X244" s="102">
        <v>0.45</v>
      </c>
      <c r="Y244" s="83" t="s">
        <v>207</v>
      </c>
      <c r="Z244" s="83" t="s">
        <v>376</v>
      </c>
      <c r="AA244" s="83" t="s">
        <v>356</v>
      </c>
      <c r="AB244" s="83" t="s">
        <v>199</v>
      </c>
      <c r="AC244" s="83" t="s">
        <v>199</v>
      </c>
      <c r="AD244" s="67" t="s">
        <v>209</v>
      </c>
      <c r="AE244" s="67" t="s">
        <v>249</v>
      </c>
      <c r="AF244" s="67" t="s">
        <v>199</v>
      </c>
      <c r="AG244" s="67" t="s">
        <v>199</v>
      </c>
      <c r="AH244" s="67" t="s">
        <v>199</v>
      </c>
      <c r="AI244" s="67" t="s">
        <v>199</v>
      </c>
      <c r="AJ244" s="98" t="s">
        <v>199</v>
      </c>
      <c r="AK244" s="98" t="s">
        <v>199</v>
      </c>
      <c r="AL244" s="92" t="s">
        <v>666</v>
      </c>
    </row>
    <row r="245" spans="2:38" s="237" customFormat="1" ht="171" hidden="1" x14ac:dyDescent="0.2">
      <c r="B245" s="92" t="s">
        <v>455</v>
      </c>
      <c r="C245" s="103" t="s">
        <v>873</v>
      </c>
      <c r="D245" s="92" t="s">
        <v>1203</v>
      </c>
      <c r="E245" s="92" t="s">
        <v>1204</v>
      </c>
      <c r="F245" s="92" t="s">
        <v>1214</v>
      </c>
      <c r="G245" s="92"/>
      <c r="H245" s="83" t="s">
        <v>1155</v>
      </c>
      <c r="I245" s="92" t="s">
        <v>1206</v>
      </c>
      <c r="J245" s="83" t="s">
        <v>199</v>
      </c>
      <c r="K245" s="83" t="s">
        <v>199</v>
      </c>
      <c r="L245" s="83" t="s">
        <v>199</v>
      </c>
      <c r="M245" s="92" t="s">
        <v>1218</v>
      </c>
      <c r="N245" s="92" t="s">
        <v>1219</v>
      </c>
      <c r="O245" s="92" t="s">
        <v>1220</v>
      </c>
      <c r="P245" s="83" t="s">
        <v>496</v>
      </c>
      <c r="Q245" s="83" t="s">
        <v>1221</v>
      </c>
      <c r="R245" s="83" t="s">
        <v>99</v>
      </c>
      <c r="S245" s="94">
        <v>45418</v>
      </c>
      <c r="T245" s="94">
        <v>45450</v>
      </c>
      <c r="U245" s="94" t="s">
        <v>99</v>
      </c>
      <c r="V245" s="50" t="s">
        <v>1612</v>
      </c>
      <c r="W245" s="50" t="s">
        <v>1612</v>
      </c>
      <c r="X245" s="102">
        <v>0.05</v>
      </c>
      <c r="Y245" s="83" t="s">
        <v>207</v>
      </c>
      <c r="Z245" s="83" t="s">
        <v>376</v>
      </c>
      <c r="AA245" s="83" t="s">
        <v>356</v>
      </c>
      <c r="AB245" s="83" t="s">
        <v>199</v>
      </c>
      <c r="AC245" s="83" t="s">
        <v>199</v>
      </c>
      <c r="AD245" s="67" t="s">
        <v>209</v>
      </c>
      <c r="AE245" s="67" t="s">
        <v>249</v>
      </c>
      <c r="AF245" s="67" t="s">
        <v>199</v>
      </c>
      <c r="AG245" s="67" t="s">
        <v>199</v>
      </c>
      <c r="AH245" s="67" t="s">
        <v>199</v>
      </c>
      <c r="AI245" s="83" t="s">
        <v>199</v>
      </c>
      <c r="AJ245" s="98" t="s">
        <v>199</v>
      </c>
      <c r="AK245" s="98" t="s">
        <v>199</v>
      </c>
      <c r="AL245" s="92" t="s">
        <v>666</v>
      </c>
    </row>
    <row r="246" spans="2:38" s="237" customFormat="1" ht="171" hidden="1" x14ac:dyDescent="0.2">
      <c r="B246" s="92" t="s">
        <v>455</v>
      </c>
      <c r="C246" s="103" t="s">
        <v>873</v>
      </c>
      <c r="D246" s="92" t="s">
        <v>1203</v>
      </c>
      <c r="E246" s="92" t="s">
        <v>1204</v>
      </c>
      <c r="F246" s="92" t="s">
        <v>1214</v>
      </c>
      <c r="G246" s="92"/>
      <c r="H246" s="83" t="s">
        <v>1155</v>
      </c>
      <c r="I246" s="92" t="s">
        <v>1206</v>
      </c>
      <c r="J246" s="83" t="s">
        <v>199</v>
      </c>
      <c r="K246" s="83" t="s">
        <v>199</v>
      </c>
      <c r="L246" s="83" t="s">
        <v>199</v>
      </c>
      <c r="M246" s="92" t="s">
        <v>1222</v>
      </c>
      <c r="N246" s="92" t="s">
        <v>1223</v>
      </c>
      <c r="O246" s="92" t="s">
        <v>1224</v>
      </c>
      <c r="P246" s="83" t="s">
        <v>496</v>
      </c>
      <c r="Q246" s="83" t="s">
        <v>1221</v>
      </c>
      <c r="R246" s="83" t="s">
        <v>99</v>
      </c>
      <c r="S246" s="94">
        <v>45418</v>
      </c>
      <c r="T246" s="94">
        <v>45544</v>
      </c>
      <c r="U246" s="94" t="s">
        <v>99</v>
      </c>
      <c r="V246" s="50" t="s">
        <v>1612</v>
      </c>
      <c r="W246" s="50" t="s">
        <v>1612</v>
      </c>
      <c r="X246" s="102">
        <v>0.15</v>
      </c>
      <c r="Y246" s="83" t="s">
        <v>207</v>
      </c>
      <c r="Z246" s="83" t="s">
        <v>376</v>
      </c>
      <c r="AA246" s="83" t="s">
        <v>356</v>
      </c>
      <c r="AB246" s="83" t="s">
        <v>199</v>
      </c>
      <c r="AC246" s="83" t="s">
        <v>199</v>
      </c>
      <c r="AD246" s="67" t="s">
        <v>209</v>
      </c>
      <c r="AE246" s="67" t="s">
        <v>249</v>
      </c>
      <c r="AF246" s="67" t="s">
        <v>199</v>
      </c>
      <c r="AG246" s="67" t="s">
        <v>199</v>
      </c>
      <c r="AH246" s="67" t="s">
        <v>199</v>
      </c>
      <c r="AI246" s="83" t="s">
        <v>199</v>
      </c>
      <c r="AJ246" s="98" t="s">
        <v>199</v>
      </c>
      <c r="AK246" s="98" t="s">
        <v>199</v>
      </c>
      <c r="AL246" s="92" t="s">
        <v>666</v>
      </c>
    </row>
    <row r="247" spans="2:38" s="237" customFormat="1" ht="171" hidden="1" x14ac:dyDescent="0.2">
      <c r="B247" s="92" t="s">
        <v>455</v>
      </c>
      <c r="C247" s="103" t="s">
        <v>873</v>
      </c>
      <c r="D247" s="92" t="s">
        <v>1203</v>
      </c>
      <c r="E247" s="92" t="s">
        <v>1204</v>
      </c>
      <c r="F247" s="92" t="s">
        <v>1214</v>
      </c>
      <c r="G247" s="92"/>
      <c r="H247" s="83" t="s">
        <v>1155</v>
      </c>
      <c r="I247" s="92" t="s">
        <v>1206</v>
      </c>
      <c r="J247" s="83" t="s">
        <v>199</v>
      </c>
      <c r="K247" s="83" t="s">
        <v>199</v>
      </c>
      <c r="L247" s="83" t="s">
        <v>199</v>
      </c>
      <c r="M247" s="92" t="s">
        <v>1225</v>
      </c>
      <c r="N247" s="92" t="s">
        <v>1226</v>
      </c>
      <c r="O247" s="92" t="s">
        <v>1227</v>
      </c>
      <c r="P247" s="83" t="s">
        <v>496</v>
      </c>
      <c r="Q247" s="83" t="s">
        <v>1221</v>
      </c>
      <c r="R247" s="83" t="s">
        <v>99</v>
      </c>
      <c r="S247" s="94">
        <v>45545</v>
      </c>
      <c r="T247" s="94">
        <v>45576</v>
      </c>
      <c r="U247" s="94" t="s">
        <v>519</v>
      </c>
      <c r="V247" s="50" t="s">
        <v>1612</v>
      </c>
      <c r="W247" s="50" t="s">
        <v>1612</v>
      </c>
      <c r="X247" s="102">
        <v>0.05</v>
      </c>
      <c r="Y247" s="83" t="s">
        <v>207</v>
      </c>
      <c r="Z247" s="83" t="s">
        <v>376</v>
      </c>
      <c r="AA247" s="83" t="s">
        <v>356</v>
      </c>
      <c r="AB247" s="83" t="s">
        <v>199</v>
      </c>
      <c r="AC247" s="83" t="s">
        <v>199</v>
      </c>
      <c r="AD247" s="67" t="s">
        <v>209</v>
      </c>
      <c r="AE247" s="67" t="s">
        <v>249</v>
      </c>
      <c r="AF247" s="67" t="s">
        <v>199</v>
      </c>
      <c r="AG247" s="67" t="s">
        <v>199</v>
      </c>
      <c r="AH247" s="67" t="s">
        <v>199</v>
      </c>
      <c r="AI247" s="67" t="s">
        <v>199</v>
      </c>
      <c r="AJ247" s="98" t="s">
        <v>199</v>
      </c>
      <c r="AK247" s="98" t="s">
        <v>199</v>
      </c>
      <c r="AL247" s="92" t="s">
        <v>666</v>
      </c>
    </row>
    <row r="248" spans="2:38" s="237" customFormat="1" ht="171" hidden="1" x14ac:dyDescent="0.2">
      <c r="B248" s="92" t="s">
        <v>455</v>
      </c>
      <c r="C248" s="103" t="s">
        <v>873</v>
      </c>
      <c r="D248" s="92" t="s">
        <v>1203</v>
      </c>
      <c r="E248" s="92" t="s">
        <v>1204</v>
      </c>
      <c r="F248" s="92" t="s">
        <v>1214</v>
      </c>
      <c r="G248" s="92"/>
      <c r="H248" s="83" t="s">
        <v>1155</v>
      </c>
      <c r="I248" s="92" t="s">
        <v>1206</v>
      </c>
      <c r="J248" s="83" t="s">
        <v>199</v>
      </c>
      <c r="K248" s="83" t="s">
        <v>199</v>
      </c>
      <c r="L248" s="83" t="s">
        <v>199</v>
      </c>
      <c r="M248" s="92" t="s">
        <v>1228</v>
      </c>
      <c r="N248" s="92" t="s">
        <v>1229</v>
      </c>
      <c r="O248" s="92" t="s">
        <v>1230</v>
      </c>
      <c r="P248" s="83" t="s">
        <v>496</v>
      </c>
      <c r="Q248" s="83" t="s">
        <v>1221</v>
      </c>
      <c r="R248" s="83" t="s">
        <v>99</v>
      </c>
      <c r="S248" s="94">
        <v>45580</v>
      </c>
      <c r="T248" s="94">
        <v>45614</v>
      </c>
      <c r="U248" s="94" t="s">
        <v>99</v>
      </c>
      <c r="V248" s="50" t="s">
        <v>1612</v>
      </c>
      <c r="W248" s="50" t="s">
        <v>1612</v>
      </c>
      <c r="X248" s="102">
        <v>0.25</v>
      </c>
      <c r="Y248" s="83" t="s">
        <v>207</v>
      </c>
      <c r="Z248" s="83" t="s">
        <v>376</v>
      </c>
      <c r="AA248" s="83" t="s">
        <v>356</v>
      </c>
      <c r="AB248" s="83" t="s">
        <v>199</v>
      </c>
      <c r="AC248" s="83" t="s">
        <v>199</v>
      </c>
      <c r="AD248" s="67" t="s">
        <v>209</v>
      </c>
      <c r="AE248" s="67" t="s">
        <v>249</v>
      </c>
      <c r="AF248" s="67" t="s">
        <v>199</v>
      </c>
      <c r="AG248" s="67" t="s">
        <v>199</v>
      </c>
      <c r="AH248" s="67" t="s">
        <v>199</v>
      </c>
      <c r="AI248" s="67" t="s">
        <v>199</v>
      </c>
      <c r="AJ248" s="98" t="s">
        <v>199</v>
      </c>
      <c r="AK248" s="98" t="s">
        <v>199</v>
      </c>
      <c r="AL248" s="92" t="s">
        <v>666</v>
      </c>
    </row>
    <row r="249" spans="2:38" s="237" customFormat="1" ht="171" hidden="1" x14ac:dyDescent="0.2">
      <c r="B249" s="92" t="s">
        <v>455</v>
      </c>
      <c r="C249" s="103" t="s">
        <v>873</v>
      </c>
      <c r="D249" s="92" t="s">
        <v>1203</v>
      </c>
      <c r="E249" s="92" t="s">
        <v>1204</v>
      </c>
      <c r="F249" s="92" t="s">
        <v>1214</v>
      </c>
      <c r="G249" s="92"/>
      <c r="H249" s="83" t="s">
        <v>1155</v>
      </c>
      <c r="I249" s="92" t="s">
        <v>1206</v>
      </c>
      <c r="J249" s="83" t="s">
        <v>199</v>
      </c>
      <c r="K249" s="83" t="s">
        <v>199</v>
      </c>
      <c r="L249" s="83" t="s">
        <v>199</v>
      </c>
      <c r="M249" s="92" t="s">
        <v>1231</v>
      </c>
      <c r="N249" s="92" t="s">
        <v>1232</v>
      </c>
      <c r="O249" s="92" t="s">
        <v>1233</v>
      </c>
      <c r="P249" s="83" t="s">
        <v>496</v>
      </c>
      <c r="Q249" s="83" t="s">
        <v>1221</v>
      </c>
      <c r="R249" s="83" t="s">
        <v>99</v>
      </c>
      <c r="S249" s="94">
        <v>45615</v>
      </c>
      <c r="T249" s="94">
        <v>45646</v>
      </c>
      <c r="U249" s="94" t="s">
        <v>519</v>
      </c>
      <c r="V249" s="50" t="s">
        <v>1612</v>
      </c>
      <c r="W249" s="50" t="s">
        <v>1612</v>
      </c>
      <c r="X249" s="102">
        <v>0.05</v>
      </c>
      <c r="Y249" s="83" t="s">
        <v>207</v>
      </c>
      <c r="Z249" s="83" t="s">
        <v>376</v>
      </c>
      <c r="AA249" s="83" t="s">
        <v>356</v>
      </c>
      <c r="AB249" s="83" t="s">
        <v>199</v>
      </c>
      <c r="AC249" s="83" t="s">
        <v>199</v>
      </c>
      <c r="AD249" s="67" t="s">
        <v>209</v>
      </c>
      <c r="AE249" s="67" t="s">
        <v>249</v>
      </c>
      <c r="AF249" s="67" t="s">
        <v>199</v>
      </c>
      <c r="AG249" s="67" t="s">
        <v>199</v>
      </c>
      <c r="AH249" s="67" t="s">
        <v>199</v>
      </c>
      <c r="AI249" s="67" t="s">
        <v>199</v>
      </c>
      <c r="AJ249" s="98" t="s">
        <v>199</v>
      </c>
      <c r="AK249" s="98" t="s">
        <v>199</v>
      </c>
      <c r="AL249" s="92" t="s">
        <v>666</v>
      </c>
    </row>
    <row r="250" spans="2:38" s="237" customFormat="1" ht="171" hidden="1" x14ac:dyDescent="0.2">
      <c r="B250" s="92" t="s">
        <v>455</v>
      </c>
      <c r="C250" s="103" t="s">
        <v>873</v>
      </c>
      <c r="D250" s="92" t="s">
        <v>1203</v>
      </c>
      <c r="E250" s="92" t="s">
        <v>1204</v>
      </c>
      <c r="F250" s="92" t="s">
        <v>1234</v>
      </c>
      <c r="G250" s="92"/>
      <c r="H250" s="83" t="s">
        <v>1155</v>
      </c>
      <c r="I250" s="92" t="s">
        <v>1206</v>
      </c>
      <c r="J250" s="83" t="s">
        <v>199</v>
      </c>
      <c r="K250" s="83" t="s">
        <v>199</v>
      </c>
      <c r="L250" s="83" t="s">
        <v>199</v>
      </c>
      <c r="M250" s="92" t="s">
        <v>1235</v>
      </c>
      <c r="N250" s="92" t="s">
        <v>1236</v>
      </c>
      <c r="O250" s="92" t="s">
        <v>1237</v>
      </c>
      <c r="P250" s="83" t="s">
        <v>496</v>
      </c>
      <c r="Q250" s="83" t="s">
        <v>1221</v>
      </c>
      <c r="R250" s="83" t="s">
        <v>99</v>
      </c>
      <c r="S250" s="94">
        <v>45323</v>
      </c>
      <c r="T250" s="94">
        <v>45418</v>
      </c>
      <c r="U250" s="94" t="s">
        <v>99</v>
      </c>
      <c r="V250" s="50" t="s">
        <v>1612</v>
      </c>
      <c r="W250" s="50" t="s">
        <v>1612</v>
      </c>
      <c r="X250" s="102">
        <v>0.45</v>
      </c>
      <c r="Y250" s="83" t="s">
        <v>207</v>
      </c>
      <c r="Z250" s="83" t="s">
        <v>376</v>
      </c>
      <c r="AA250" s="83" t="s">
        <v>356</v>
      </c>
      <c r="AB250" s="83" t="s">
        <v>199</v>
      </c>
      <c r="AC250" s="83" t="s">
        <v>199</v>
      </c>
      <c r="AD250" s="67" t="s">
        <v>492</v>
      </c>
      <c r="AE250" s="67" t="s">
        <v>249</v>
      </c>
      <c r="AF250" s="67" t="s">
        <v>199</v>
      </c>
      <c r="AG250" s="67" t="s">
        <v>199</v>
      </c>
      <c r="AH250" s="67" t="s">
        <v>199</v>
      </c>
      <c r="AI250" s="67" t="s">
        <v>199</v>
      </c>
      <c r="AJ250" s="98" t="s">
        <v>199</v>
      </c>
      <c r="AK250" s="98" t="s">
        <v>199</v>
      </c>
      <c r="AL250" s="92" t="s">
        <v>666</v>
      </c>
    </row>
    <row r="251" spans="2:38" s="237" customFormat="1" ht="171" hidden="1" x14ac:dyDescent="0.2">
      <c r="B251" s="92" t="s">
        <v>455</v>
      </c>
      <c r="C251" s="103" t="s">
        <v>873</v>
      </c>
      <c r="D251" s="92" t="s">
        <v>1203</v>
      </c>
      <c r="E251" s="92" t="s">
        <v>1204</v>
      </c>
      <c r="F251" s="92" t="s">
        <v>1234</v>
      </c>
      <c r="G251" s="92"/>
      <c r="H251" s="83" t="s">
        <v>1155</v>
      </c>
      <c r="I251" s="92" t="s">
        <v>1206</v>
      </c>
      <c r="J251" s="83" t="s">
        <v>199</v>
      </c>
      <c r="K251" s="83" t="s">
        <v>199</v>
      </c>
      <c r="L251" s="83" t="s">
        <v>199</v>
      </c>
      <c r="M251" s="92" t="s">
        <v>1238</v>
      </c>
      <c r="N251" s="92" t="s">
        <v>1239</v>
      </c>
      <c r="O251" s="92" t="s">
        <v>1240</v>
      </c>
      <c r="P251" s="83" t="s">
        <v>496</v>
      </c>
      <c r="Q251" s="83" t="s">
        <v>1221</v>
      </c>
      <c r="R251" s="83" t="s">
        <v>99</v>
      </c>
      <c r="S251" s="94">
        <v>45418</v>
      </c>
      <c r="T251" s="94">
        <v>45450</v>
      </c>
      <c r="U251" s="94" t="s">
        <v>99</v>
      </c>
      <c r="V251" s="50" t="s">
        <v>1612</v>
      </c>
      <c r="W251" s="50" t="s">
        <v>1612</v>
      </c>
      <c r="X251" s="102">
        <v>0.05</v>
      </c>
      <c r="Y251" s="83" t="s">
        <v>207</v>
      </c>
      <c r="Z251" s="83" t="s">
        <v>376</v>
      </c>
      <c r="AA251" s="83" t="s">
        <v>356</v>
      </c>
      <c r="AB251" s="83" t="s">
        <v>199</v>
      </c>
      <c r="AC251" s="83" t="s">
        <v>199</v>
      </c>
      <c r="AD251" s="67" t="s">
        <v>492</v>
      </c>
      <c r="AE251" s="67" t="s">
        <v>249</v>
      </c>
      <c r="AF251" s="67" t="s">
        <v>199</v>
      </c>
      <c r="AG251" s="67" t="s">
        <v>199</v>
      </c>
      <c r="AH251" s="67" t="s">
        <v>199</v>
      </c>
      <c r="AI251" s="67" t="s">
        <v>199</v>
      </c>
      <c r="AJ251" s="98" t="s">
        <v>199</v>
      </c>
      <c r="AK251" s="98" t="s">
        <v>199</v>
      </c>
      <c r="AL251" s="92" t="s">
        <v>666</v>
      </c>
    </row>
    <row r="252" spans="2:38" s="237" customFormat="1" ht="171" hidden="1" x14ac:dyDescent="0.2">
      <c r="B252" s="92" t="s">
        <v>455</v>
      </c>
      <c r="C252" s="103" t="s">
        <v>873</v>
      </c>
      <c r="D252" s="92" t="s">
        <v>1203</v>
      </c>
      <c r="E252" s="92" t="s">
        <v>1204</v>
      </c>
      <c r="F252" s="92" t="s">
        <v>1234</v>
      </c>
      <c r="G252" s="92"/>
      <c r="H252" s="83" t="s">
        <v>1155</v>
      </c>
      <c r="I252" s="92" t="s">
        <v>1206</v>
      </c>
      <c r="J252" s="83" t="s">
        <v>199</v>
      </c>
      <c r="K252" s="83" t="s">
        <v>199</v>
      </c>
      <c r="L252" s="83" t="s">
        <v>199</v>
      </c>
      <c r="M252" s="92" t="s">
        <v>1241</v>
      </c>
      <c r="N252" s="92" t="s">
        <v>1242</v>
      </c>
      <c r="O252" s="92" t="s">
        <v>1243</v>
      </c>
      <c r="P252" s="83" t="s">
        <v>496</v>
      </c>
      <c r="Q252" s="83" t="s">
        <v>1221</v>
      </c>
      <c r="R252" s="83" t="s">
        <v>99</v>
      </c>
      <c r="S252" s="94">
        <v>45418</v>
      </c>
      <c r="T252" s="94">
        <v>45544</v>
      </c>
      <c r="U252" s="94" t="s">
        <v>99</v>
      </c>
      <c r="V252" s="50" t="s">
        <v>1612</v>
      </c>
      <c r="W252" s="50" t="s">
        <v>1612</v>
      </c>
      <c r="X252" s="102">
        <v>0.15</v>
      </c>
      <c r="Y252" s="83" t="s">
        <v>207</v>
      </c>
      <c r="Z252" s="83" t="s">
        <v>376</v>
      </c>
      <c r="AA252" s="83" t="s">
        <v>356</v>
      </c>
      <c r="AB252" s="83" t="s">
        <v>904</v>
      </c>
      <c r="AC252" s="83" t="s">
        <v>199</v>
      </c>
      <c r="AD252" s="67" t="s">
        <v>492</v>
      </c>
      <c r="AE252" s="67" t="s">
        <v>249</v>
      </c>
      <c r="AF252" s="67" t="s">
        <v>199</v>
      </c>
      <c r="AG252" s="67" t="s">
        <v>199</v>
      </c>
      <c r="AH252" s="67" t="s">
        <v>199</v>
      </c>
      <c r="AI252" s="67" t="s">
        <v>199</v>
      </c>
      <c r="AJ252" s="98" t="s">
        <v>199</v>
      </c>
      <c r="AK252" s="98" t="s">
        <v>199</v>
      </c>
      <c r="AL252" s="92" t="s">
        <v>666</v>
      </c>
    </row>
    <row r="253" spans="2:38" s="237" customFormat="1" ht="171" hidden="1" x14ac:dyDescent="0.2">
      <c r="B253" s="92" t="s">
        <v>455</v>
      </c>
      <c r="C253" s="103" t="s">
        <v>873</v>
      </c>
      <c r="D253" s="92" t="s">
        <v>1203</v>
      </c>
      <c r="E253" s="92" t="s">
        <v>1204</v>
      </c>
      <c r="F253" s="92" t="s">
        <v>1234</v>
      </c>
      <c r="G253" s="92"/>
      <c r="H253" s="83" t="s">
        <v>1155</v>
      </c>
      <c r="I253" s="92" t="s">
        <v>1206</v>
      </c>
      <c r="J253" s="83" t="s">
        <v>199</v>
      </c>
      <c r="K253" s="83" t="s">
        <v>199</v>
      </c>
      <c r="L253" s="83" t="s">
        <v>199</v>
      </c>
      <c r="M253" s="92" t="s">
        <v>1244</v>
      </c>
      <c r="N253" s="92" t="s">
        <v>1245</v>
      </c>
      <c r="O253" s="92" t="s">
        <v>1246</v>
      </c>
      <c r="P253" s="83" t="s">
        <v>496</v>
      </c>
      <c r="Q253" s="83" t="s">
        <v>1221</v>
      </c>
      <c r="R253" s="83" t="s">
        <v>99</v>
      </c>
      <c r="S253" s="94">
        <v>45545</v>
      </c>
      <c r="T253" s="94">
        <v>45576</v>
      </c>
      <c r="U253" s="94" t="s">
        <v>519</v>
      </c>
      <c r="V253" s="50" t="s">
        <v>1612</v>
      </c>
      <c r="W253" s="50" t="s">
        <v>1612</v>
      </c>
      <c r="X253" s="102">
        <v>0.05</v>
      </c>
      <c r="Y253" s="83" t="s">
        <v>207</v>
      </c>
      <c r="Z253" s="83" t="s">
        <v>376</v>
      </c>
      <c r="AA253" s="83" t="s">
        <v>356</v>
      </c>
      <c r="AB253" s="83" t="s">
        <v>904</v>
      </c>
      <c r="AC253" s="83" t="s">
        <v>199</v>
      </c>
      <c r="AD253" s="67" t="s">
        <v>492</v>
      </c>
      <c r="AE253" s="67" t="s">
        <v>249</v>
      </c>
      <c r="AF253" s="67" t="s">
        <v>199</v>
      </c>
      <c r="AG253" s="67" t="s">
        <v>199</v>
      </c>
      <c r="AH253" s="67" t="s">
        <v>199</v>
      </c>
      <c r="AI253" s="67" t="s">
        <v>199</v>
      </c>
      <c r="AJ253" s="98" t="s">
        <v>199</v>
      </c>
      <c r="AK253" s="98" t="s">
        <v>199</v>
      </c>
      <c r="AL253" s="92" t="s">
        <v>666</v>
      </c>
    </row>
    <row r="254" spans="2:38" s="237" customFormat="1" ht="171" hidden="1" x14ac:dyDescent="0.2">
      <c r="B254" s="92" t="s">
        <v>455</v>
      </c>
      <c r="C254" s="103" t="s">
        <v>873</v>
      </c>
      <c r="D254" s="92" t="s">
        <v>1203</v>
      </c>
      <c r="E254" s="92" t="s">
        <v>1204</v>
      </c>
      <c r="F254" s="92" t="s">
        <v>1234</v>
      </c>
      <c r="G254" s="92"/>
      <c r="H254" s="83" t="s">
        <v>1155</v>
      </c>
      <c r="I254" s="92" t="s">
        <v>1206</v>
      </c>
      <c r="J254" s="83" t="s">
        <v>199</v>
      </c>
      <c r="K254" s="83" t="s">
        <v>199</v>
      </c>
      <c r="L254" s="83" t="s">
        <v>199</v>
      </c>
      <c r="M254" s="92" t="s">
        <v>1247</v>
      </c>
      <c r="N254" s="92" t="s">
        <v>1248</v>
      </c>
      <c r="O254" s="92" t="s">
        <v>1249</v>
      </c>
      <c r="P254" s="83" t="s">
        <v>496</v>
      </c>
      <c r="Q254" s="83" t="s">
        <v>1221</v>
      </c>
      <c r="R254" s="83" t="s">
        <v>99</v>
      </c>
      <c r="S254" s="94">
        <v>45580</v>
      </c>
      <c r="T254" s="94">
        <v>45614</v>
      </c>
      <c r="U254" s="94" t="s">
        <v>99</v>
      </c>
      <c r="V254" s="50" t="s">
        <v>1612</v>
      </c>
      <c r="W254" s="50" t="s">
        <v>1612</v>
      </c>
      <c r="X254" s="102">
        <v>0.25</v>
      </c>
      <c r="Y254" s="83" t="s">
        <v>207</v>
      </c>
      <c r="Z254" s="83" t="s">
        <v>376</v>
      </c>
      <c r="AA254" s="83" t="s">
        <v>356</v>
      </c>
      <c r="AB254" s="83" t="s">
        <v>904</v>
      </c>
      <c r="AC254" s="83" t="s">
        <v>199</v>
      </c>
      <c r="AD254" s="67" t="s">
        <v>492</v>
      </c>
      <c r="AE254" s="67" t="s">
        <v>249</v>
      </c>
      <c r="AF254" s="67" t="s">
        <v>199</v>
      </c>
      <c r="AG254" s="67" t="s">
        <v>199</v>
      </c>
      <c r="AH254" s="67" t="s">
        <v>199</v>
      </c>
      <c r="AI254" s="67" t="s">
        <v>199</v>
      </c>
      <c r="AJ254" s="98" t="s">
        <v>199</v>
      </c>
      <c r="AK254" s="98" t="s">
        <v>199</v>
      </c>
      <c r="AL254" s="92" t="s">
        <v>666</v>
      </c>
    </row>
    <row r="255" spans="2:38" s="237" customFormat="1" ht="171" hidden="1" x14ac:dyDescent="0.2">
      <c r="B255" s="92" t="s">
        <v>455</v>
      </c>
      <c r="C255" s="103" t="s">
        <v>873</v>
      </c>
      <c r="D255" s="92" t="s">
        <v>1203</v>
      </c>
      <c r="E255" s="92" t="s">
        <v>1204</v>
      </c>
      <c r="F255" s="92" t="s">
        <v>1234</v>
      </c>
      <c r="G255" s="92"/>
      <c r="H255" s="83" t="s">
        <v>1155</v>
      </c>
      <c r="I255" s="92" t="s">
        <v>1206</v>
      </c>
      <c r="J255" s="83" t="s">
        <v>199</v>
      </c>
      <c r="K255" s="83" t="s">
        <v>199</v>
      </c>
      <c r="L255" s="83" t="s">
        <v>199</v>
      </c>
      <c r="M255" s="92" t="s">
        <v>1250</v>
      </c>
      <c r="N255" s="92" t="s">
        <v>1251</v>
      </c>
      <c r="O255" s="92" t="s">
        <v>1252</v>
      </c>
      <c r="P255" s="83" t="s">
        <v>496</v>
      </c>
      <c r="Q255" s="83" t="s">
        <v>1221</v>
      </c>
      <c r="R255" s="83" t="s">
        <v>99</v>
      </c>
      <c r="S255" s="94">
        <v>45615</v>
      </c>
      <c r="T255" s="94">
        <v>45646</v>
      </c>
      <c r="U255" s="94" t="s">
        <v>519</v>
      </c>
      <c r="V255" s="50" t="s">
        <v>1612</v>
      </c>
      <c r="W255" s="50" t="s">
        <v>1612</v>
      </c>
      <c r="X255" s="102">
        <v>0.05</v>
      </c>
      <c r="Y255" s="83" t="s">
        <v>207</v>
      </c>
      <c r="Z255" s="83" t="s">
        <v>376</v>
      </c>
      <c r="AA255" s="83" t="s">
        <v>356</v>
      </c>
      <c r="AB255" s="83" t="s">
        <v>904</v>
      </c>
      <c r="AC255" s="83" t="s">
        <v>199</v>
      </c>
      <c r="AD255" s="67" t="s">
        <v>492</v>
      </c>
      <c r="AE255" s="67" t="s">
        <v>249</v>
      </c>
      <c r="AF255" s="67" t="s">
        <v>199</v>
      </c>
      <c r="AG255" s="67" t="s">
        <v>199</v>
      </c>
      <c r="AH255" s="67" t="s">
        <v>199</v>
      </c>
      <c r="AI255" s="67" t="s">
        <v>199</v>
      </c>
      <c r="AJ255" s="98" t="s">
        <v>199</v>
      </c>
      <c r="AK255" s="98" t="s">
        <v>199</v>
      </c>
      <c r="AL255" s="92" t="s">
        <v>666</v>
      </c>
    </row>
    <row r="256" spans="2:38" s="237" customFormat="1" ht="171" hidden="1" x14ac:dyDescent="0.2">
      <c r="B256" s="67" t="s">
        <v>455</v>
      </c>
      <c r="C256" s="68" t="s">
        <v>873</v>
      </c>
      <c r="D256" s="67" t="s">
        <v>1253</v>
      </c>
      <c r="E256" s="92" t="s">
        <v>1204</v>
      </c>
      <c r="F256" s="67" t="s">
        <v>1254</v>
      </c>
      <c r="G256" s="67"/>
      <c r="H256" s="67" t="s">
        <v>1197</v>
      </c>
      <c r="I256" s="67" t="s">
        <v>877</v>
      </c>
      <c r="J256" s="67" t="s">
        <v>199</v>
      </c>
      <c r="K256" s="67" t="s">
        <v>199</v>
      </c>
      <c r="L256" s="67" t="s">
        <v>199</v>
      </c>
      <c r="M256" s="67" t="s">
        <v>1255</v>
      </c>
      <c r="N256" s="67" t="s">
        <v>1256</v>
      </c>
      <c r="O256" s="69" t="s">
        <v>1257</v>
      </c>
      <c r="P256" s="67" t="s">
        <v>684</v>
      </c>
      <c r="Q256" s="67" t="s">
        <v>1258</v>
      </c>
      <c r="R256" s="83" t="s">
        <v>99</v>
      </c>
      <c r="S256" s="70">
        <v>45505</v>
      </c>
      <c r="T256" s="70">
        <v>45596</v>
      </c>
      <c r="U256" s="70" t="s">
        <v>519</v>
      </c>
      <c r="V256" s="51">
        <v>4000000</v>
      </c>
      <c r="W256" s="67"/>
      <c r="X256" s="67">
        <v>30</v>
      </c>
      <c r="Y256" s="67" t="s">
        <v>246</v>
      </c>
      <c r="Z256" s="83" t="s">
        <v>199</v>
      </c>
      <c r="AA256" s="83" t="s">
        <v>199</v>
      </c>
      <c r="AB256" s="83" t="s">
        <v>199</v>
      </c>
      <c r="AC256" s="83" t="s">
        <v>199</v>
      </c>
      <c r="AD256" s="67" t="s">
        <v>209</v>
      </c>
      <c r="AE256" s="67" t="s">
        <v>249</v>
      </c>
      <c r="AF256" s="67" t="s">
        <v>199</v>
      </c>
      <c r="AG256" s="67" t="s">
        <v>199</v>
      </c>
      <c r="AH256" s="67" t="s">
        <v>199</v>
      </c>
      <c r="AI256" s="83" t="s">
        <v>199</v>
      </c>
      <c r="AJ256" s="67" t="s">
        <v>199</v>
      </c>
      <c r="AK256" s="67" t="s">
        <v>199</v>
      </c>
      <c r="AL256" s="67" t="s">
        <v>1259</v>
      </c>
    </row>
    <row r="257" spans="2:38" s="237" customFormat="1" ht="171" hidden="1" x14ac:dyDescent="0.2">
      <c r="B257" s="67" t="s">
        <v>455</v>
      </c>
      <c r="C257" s="68" t="s">
        <v>873</v>
      </c>
      <c r="D257" s="67" t="s">
        <v>1253</v>
      </c>
      <c r="E257" s="92" t="s">
        <v>1204</v>
      </c>
      <c r="F257" s="67" t="s">
        <v>1254</v>
      </c>
      <c r="G257" s="67"/>
      <c r="H257" s="67" t="s">
        <v>1197</v>
      </c>
      <c r="I257" s="67" t="s">
        <v>877</v>
      </c>
      <c r="J257" s="67" t="s">
        <v>199</v>
      </c>
      <c r="K257" s="67" t="s">
        <v>199</v>
      </c>
      <c r="L257" s="67" t="s">
        <v>199</v>
      </c>
      <c r="M257" s="67" t="s">
        <v>1260</v>
      </c>
      <c r="N257" s="67" t="s">
        <v>1261</v>
      </c>
      <c r="O257" s="69" t="s">
        <v>1262</v>
      </c>
      <c r="P257" s="67" t="s">
        <v>684</v>
      </c>
      <c r="Q257" s="67" t="s">
        <v>1263</v>
      </c>
      <c r="R257" s="83" t="s">
        <v>99</v>
      </c>
      <c r="S257" s="70">
        <v>45505</v>
      </c>
      <c r="T257" s="70">
        <v>45580</v>
      </c>
      <c r="U257" s="70" t="s">
        <v>519</v>
      </c>
      <c r="V257" s="51">
        <v>3000000</v>
      </c>
      <c r="W257" s="67"/>
      <c r="X257" s="67">
        <v>25</v>
      </c>
      <c r="Y257" s="67" t="s">
        <v>246</v>
      </c>
      <c r="Z257" s="83" t="s">
        <v>199</v>
      </c>
      <c r="AA257" s="83" t="s">
        <v>199</v>
      </c>
      <c r="AB257" s="83" t="s">
        <v>199</v>
      </c>
      <c r="AC257" s="83" t="s">
        <v>199</v>
      </c>
      <c r="AD257" s="67" t="s">
        <v>209</v>
      </c>
      <c r="AE257" s="67" t="s">
        <v>249</v>
      </c>
      <c r="AF257" s="67" t="s">
        <v>199</v>
      </c>
      <c r="AG257" s="67" t="s">
        <v>199</v>
      </c>
      <c r="AH257" s="67" t="s">
        <v>199</v>
      </c>
      <c r="AI257" s="83" t="s">
        <v>199</v>
      </c>
      <c r="AJ257" s="67" t="s">
        <v>199</v>
      </c>
      <c r="AK257" s="67" t="s">
        <v>199</v>
      </c>
      <c r="AL257" s="67" t="s">
        <v>661</v>
      </c>
    </row>
    <row r="258" spans="2:38" s="237" customFormat="1" ht="171" hidden="1" x14ac:dyDescent="0.2">
      <c r="B258" s="67" t="s">
        <v>455</v>
      </c>
      <c r="C258" s="68" t="s">
        <v>873</v>
      </c>
      <c r="D258" s="67" t="s">
        <v>1253</v>
      </c>
      <c r="E258" s="92" t="s">
        <v>1204</v>
      </c>
      <c r="F258" s="67" t="s">
        <v>1254</v>
      </c>
      <c r="G258" s="67"/>
      <c r="H258" s="67" t="s">
        <v>1197</v>
      </c>
      <c r="I258" s="67" t="s">
        <v>877</v>
      </c>
      <c r="J258" s="67" t="s">
        <v>199</v>
      </c>
      <c r="K258" s="67" t="s">
        <v>199</v>
      </c>
      <c r="L258" s="67" t="s">
        <v>199</v>
      </c>
      <c r="M258" s="67" t="s">
        <v>1264</v>
      </c>
      <c r="N258" s="67" t="s">
        <v>1265</v>
      </c>
      <c r="O258" s="69" t="s">
        <v>1266</v>
      </c>
      <c r="P258" s="67" t="s">
        <v>684</v>
      </c>
      <c r="Q258" s="67" t="s">
        <v>199</v>
      </c>
      <c r="R258" s="83" t="s">
        <v>99</v>
      </c>
      <c r="S258" s="70">
        <v>45597</v>
      </c>
      <c r="T258" s="70">
        <v>45626</v>
      </c>
      <c r="U258" s="70" t="s">
        <v>99</v>
      </c>
      <c r="V258" s="51">
        <v>400000</v>
      </c>
      <c r="W258" s="67"/>
      <c r="X258" s="67">
        <v>20</v>
      </c>
      <c r="Y258" s="67" t="s">
        <v>246</v>
      </c>
      <c r="Z258" s="83" t="s">
        <v>199</v>
      </c>
      <c r="AA258" s="83" t="s">
        <v>199</v>
      </c>
      <c r="AB258" s="83" t="s">
        <v>199</v>
      </c>
      <c r="AC258" s="83" t="s">
        <v>199</v>
      </c>
      <c r="AD258" s="67" t="s">
        <v>209</v>
      </c>
      <c r="AE258" s="67" t="s">
        <v>249</v>
      </c>
      <c r="AF258" s="67" t="s">
        <v>199</v>
      </c>
      <c r="AG258" s="67" t="s">
        <v>199</v>
      </c>
      <c r="AH258" s="67" t="s">
        <v>199</v>
      </c>
      <c r="AI258" s="83" t="s">
        <v>199</v>
      </c>
      <c r="AJ258" s="67" t="s">
        <v>199</v>
      </c>
      <c r="AK258" s="67" t="s">
        <v>199</v>
      </c>
      <c r="AL258" s="67" t="s">
        <v>1259</v>
      </c>
    </row>
    <row r="259" spans="2:38" s="237" customFormat="1" ht="171" hidden="1" x14ac:dyDescent="0.2">
      <c r="B259" s="67" t="s">
        <v>455</v>
      </c>
      <c r="C259" s="68" t="s">
        <v>873</v>
      </c>
      <c r="D259" s="67" t="s">
        <v>1253</v>
      </c>
      <c r="E259" s="92" t="s">
        <v>1204</v>
      </c>
      <c r="F259" s="67" t="s">
        <v>1254</v>
      </c>
      <c r="G259" s="67"/>
      <c r="H259" s="67" t="s">
        <v>1197</v>
      </c>
      <c r="I259" s="67" t="s">
        <v>877</v>
      </c>
      <c r="J259" s="67" t="s">
        <v>199</v>
      </c>
      <c r="K259" s="67" t="s">
        <v>199</v>
      </c>
      <c r="L259" s="67" t="s">
        <v>199</v>
      </c>
      <c r="M259" s="67" t="s">
        <v>1267</v>
      </c>
      <c r="N259" s="67" t="s">
        <v>1268</v>
      </c>
      <c r="O259" s="69" t="s">
        <v>1269</v>
      </c>
      <c r="P259" s="67" t="s">
        <v>684</v>
      </c>
      <c r="Q259" s="67" t="s">
        <v>1270</v>
      </c>
      <c r="R259" s="83" t="s">
        <v>99</v>
      </c>
      <c r="S259" s="70">
        <v>45597</v>
      </c>
      <c r="T259" s="70">
        <v>45626</v>
      </c>
      <c r="U259" s="70" t="s">
        <v>519</v>
      </c>
      <c r="V259" s="51">
        <v>3600000</v>
      </c>
      <c r="W259" s="67"/>
      <c r="X259" s="67">
        <v>15</v>
      </c>
      <c r="Y259" s="67" t="s">
        <v>246</v>
      </c>
      <c r="Z259" s="83" t="s">
        <v>199</v>
      </c>
      <c r="AA259" s="83" t="s">
        <v>199</v>
      </c>
      <c r="AB259" s="83" t="s">
        <v>199</v>
      </c>
      <c r="AC259" s="83" t="s">
        <v>199</v>
      </c>
      <c r="AD259" s="67" t="s">
        <v>209</v>
      </c>
      <c r="AE259" s="67" t="s">
        <v>249</v>
      </c>
      <c r="AF259" s="67" t="s">
        <v>199</v>
      </c>
      <c r="AG259" s="67" t="s">
        <v>199</v>
      </c>
      <c r="AH259" s="67" t="s">
        <v>199</v>
      </c>
      <c r="AI259" s="83" t="s">
        <v>199</v>
      </c>
      <c r="AJ259" s="67" t="s">
        <v>199</v>
      </c>
      <c r="AK259" s="67" t="s">
        <v>199</v>
      </c>
      <c r="AL259" s="67" t="s">
        <v>1271</v>
      </c>
    </row>
    <row r="260" spans="2:38" s="237" customFormat="1" ht="171" hidden="1" x14ac:dyDescent="0.2">
      <c r="B260" s="67" t="s">
        <v>455</v>
      </c>
      <c r="C260" s="68" t="s">
        <v>873</v>
      </c>
      <c r="D260" s="67" t="s">
        <v>1253</v>
      </c>
      <c r="E260" s="92" t="s">
        <v>1204</v>
      </c>
      <c r="F260" s="67" t="s">
        <v>1254</v>
      </c>
      <c r="G260" s="67"/>
      <c r="H260" s="67" t="s">
        <v>1197</v>
      </c>
      <c r="I260" s="67" t="s">
        <v>877</v>
      </c>
      <c r="J260" s="67" t="s">
        <v>199</v>
      </c>
      <c r="K260" s="67" t="s">
        <v>199</v>
      </c>
      <c r="L260" s="67" t="s">
        <v>199</v>
      </c>
      <c r="M260" s="67" t="s">
        <v>1272</v>
      </c>
      <c r="N260" s="67" t="s">
        <v>1273</v>
      </c>
      <c r="O260" s="67" t="s">
        <v>1274</v>
      </c>
      <c r="P260" s="67" t="s">
        <v>684</v>
      </c>
      <c r="Q260" s="67" t="s">
        <v>1270</v>
      </c>
      <c r="R260" s="83" t="s">
        <v>99</v>
      </c>
      <c r="S260" s="70">
        <v>45597</v>
      </c>
      <c r="T260" s="70">
        <v>45626</v>
      </c>
      <c r="U260" s="70" t="s">
        <v>519</v>
      </c>
      <c r="V260" s="51">
        <v>2000000</v>
      </c>
      <c r="W260" s="67"/>
      <c r="X260" s="67">
        <v>10</v>
      </c>
      <c r="Y260" s="67" t="s">
        <v>246</v>
      </c>
      <c r="Z260" s="83" t="s">
        <v>199</v>
      </c>
      <c r="AA260" s="83" t="s">
        <v>199</v>
      </c>
      <c r="AB260" s="83" t="s">
        <v>199</v>
      </c>
      <c r="AC260" s="83" t="s">
        <v>199</v>
      </c>
      <c r="AD260" s="67" t="s">
        <v>209</v>
      </c>
      <c r="AE260" s="67" t="s">
        <v>249</v>
      </c>
      <c r="AF260" s="67" t="s">
        <v>199</v>
      </c>
      <c r="AG260" s="67" t="s">
        <v>199</v>
      </c>
      <c r="AH260" s="67" t="s">
        <v>199</v>
      </c>
      <c r="AI260" s="83" t="s">
        <v>199</v>
      </c>
      <c r="AJ260" s="67" t="s">
        <v>199</v>
      </c>
      <c r="AK260" s="67" t="s">
        <v>199</v>
      </c>
      <c r="AL260" s="67" t="s">
        <v>1259</v>
      </c>
    </row>
    <row r="261" spans="2:38" s="237" customFormat="1" ht="171" hidden="1" x14ac:dyDescent="0.2">
      <c r="B261" s="67" t="s">
        <v>455</v>
      </c>
      <c r="C261" s="68" t="s">
        <v>873</v>
      </c>
      <c r="D261" s="67" t="s">
        <v>1253</v>
      </c>
      <c r="E261" s="92" t="s">
        <v>1204</v>
      </c>
      <c r="F261" s="67" t="s">
        <v>1275</v>
      </c>
      <c r="G261" s="67"/>
      <c r="H261" s="67" t="s">
        <v>1197</v>
      </c>
      <c r="I261" s="67" t="s">
        <v>877</v>
      </c>
      <c r="J261" s="67" t="s">
        <v>199</v>
      </c>
      <c r="K261" s="67" t="s">
        <v>199</v>
      </c>
      <c r="L261" s="67" t="s">
        <v>199</v>
      </c>
      <c r="M261" s="67" t="s">
        <v>1276</v>
      </c>
      <c r="N261" s="67" t="s">
        <v>1277</v>
      </c>
      <c r="O261" s="76" t="s">
        <v>1278</v>
      </c>
      <c r="P261" s="67" t="s">
        <v>817</v>
      </c>
      <c r="Q261" s="67" t="s">
        <v>1279</v>
      </c>
      <c r="R261" s="67" t="s">
        <v>99</v>
      </c>
      <c r="S261" s="70">
        <v>45306</v>
      </c>
      <c r="T261" s="70">
        <v>45319</v>
      </c>
      <c r="U261" s="50" t="s">
        <v>519</v>
      </c>
      <c r="V261" s="67"/>
      <c r="W261" s="67"/>
      <c r="X261" s="71">
        <v>0.1</v>
      </c>
      <c r="Y261" s="67" t="s">
        <v>1280</v>
      </c>
      <c r="Z261" s="67" t="s">
        <v>356</v>
      </c>
      <c r="AA261" s="83" t="s">
        <v>199</v>
      </c>
      <c r="AB261" s="83" t="s">
        <v>199</v>
      </c>
      <c r="AC261" s="83" t="s">
        <v>199</v>
      </c>
      <c r="AD261" s="67" t="s">
        <v>209</v>
      </c>
      <c r="AE261" s="67" t="s">
        <v>199</v>
      </c>
      <c r="AF261" s="67" t="s">
        <v>199</v>
      </c>
      <c r="AG261" s="67" t="s">
        <v>199</v>
      </c>
      <c r="AH261" s="67" t="s">
        <v>199</v>
      </c>
      <c r="AI261" s="67" t="s">
        <v>199</v>
      </c>
      <c r="AJ261" s="67" t="s">
        <v>199</v>
      </c>
      <c r="AK261" s="67" t="s">
        <v>199</v>
      </c>
      <c r="AL261" s="67" t="s">
        <v>199</v>
      </c>
    </row>
    <row r="262" spans="2:38" s="237" customFormat="1" ht="171" hidden="1" x14ac:dyDescent="0.2">
      <c r="B262" s="67" t="s">
        <v>455</v>
      </c>
      <c r="C262" s="68" t="s">
        <v>873</v>
      </c>
      <c r="D262" s="67" t="s">
        <v>1253</v>
      </c>
      <c r="E262" s="92" t="s">
        <v>1204</v>
      </c>
      <c r="F262" s="67" t="s">
        <v>1275</v>
      </c>
      <c r="G262" s="67"/>
      <c r="H262" s="67" t="s">
        <v>1197</v>
      </c>
      <c r="I262" s="67" t="s">
        <v>877</v>
      </c>
      <c r="J262" s="67" t="s">
        <v>199</v>
      </c>
      <c r="K262" s="67" t="s">
        <v>199</v>
      </c>
      <c r="L262" s="67" t="s">
        <v>199</v>
      </c>
      <c r="M262" s="67" t="s">
        <v>1281</v>
      </c>
      <c r="N262" s="67" t="s">
        <v>1282</v>
      </c>
      <c r="O262" s="76" t="s">
        <v>1283</v>
      </c>
      <c r="P262" s="67" t="s">
        <v>817</v>
      </c>
      <c r="Q262" s="67" t="s">
        <v>1279</v>
      </c>
      <c r="R262" s="67" t="s">
        <v>99</v>
      </c>
      <c r="S262" s="70">
        <v>45319</v>
      </c>
      <c r="T262" s="70">
        <v>45350</v>
      </c>
      <c r="U262" s="50" t="s">
        <v>519</v>
      </c>
      <c r="V262" s="67"/>
      <c r="W262" s="67"/>
      <c r="X262" s="71">
        <v>0.1</v>
      </c>
      <c r="Y262" s="67" t="s">
        <v>1280</v>
      </c>
      <c r="Z262" s="67" t="s">
        <v>356</v>
      </c>
      <c r="AA262" s="83" t="s">
        <v>199</v>
      </c>
      <c r="AB262" s="83" t="s">
        <v>199</v>
      </c>
      <c r="AC262" s="83" t="s">
        <v>199</v>
      </c>
      <c r="AD262" s="67" t="s">
        <v>209</v>
      </c>
      <c r="AE262" s="67" t="s">
        <v>199</v>
      </c>
      <c r="AF262" s="67" t="s">
        <v>199</v>
      </c>
      <c r="AG262" s="67" t="s">
        <v>199</v>
      </c>
      <c r="AH262" s="67" t="s">
        <v>199</v>
      </c>
      <c r="AI262" s="67" t="s">
        <v>199</v>
      </c>
      <c r="AJ262" s="67" t="s">
        <v>199</v>
      </c>
      <c r="AK262" s="67" t="s">
        <v>199</v>
      </c>
      <c r="AL262" s="67" t="s">
        <v>199</v>
      </c>
    </row>
    <row r="263" spans="2:38" s="237" customFormat="1" ht="171" hidden="1" x14ac:dyDescent="0.2">
      <c r="B263" s="67" t="s">
        <v>455</v>
      </c>
      <c r="C263" s="68" t="s">
        <v>873</v>
      </c>
      <c r="D263" s="67" t="s">
        <v>1253</v>
      </c>
      <c r="E263" s="92" t="s">
        <v>1204</v>
      </c>
      <c r="F263" s="67" t="s">
        <v>1275</v>
      </c>
      <c r="G263" s="67"/>
      <c r="H263" s="67" t="s">
        <v>1197</v>
      </c>
      <c r="I263" s="67" t="s">
        <v>877</v>
      </c>
      <c r="J263" s="67" t="s">
        <v>199</v>
      </c>
      <c r="K263" s="67" t="s">
        <v>199</v>
      </c>
      <c r="L263" s="67" t="s">
        <v>199</v>
      </c>
      <c r="M263" s="67" t="s">
        <v>1284</v>
      </c>
      <c r="N263" s="67" t="s">
        <v>1285</v>
      </c>
      <c r="O263" s="76" t="s">
        <v>1286</v>
      </c>
      <c r="P263" s="67" t="s">
        <v>817</v>
      </c>
      <c r="Q263" s="67" t="s">
        <v>1279</v>
      </c>
      <c r="R263" s="67" t="s">
        <v>99</v>
      </c>
      <c r="S263" s="70">
        <v>45323</v>
      </c>
      <c r="T263" s="70">
        <v>45337</v>
      </c>
      <c r="U263" s="50" t="s">
        <v>519</v>
      </c>
      <c r="V263" s="67"/>
      <c r="W263" s="67"/>
      <c r="X263" s="71">
        <v>0.1</v>
      </c>
      <c r="Y263" s="67" t="s">
        <v>1280</v>
      </c>
      <c r="Z263" s="67" t="s">
        <v>356</v>
      </c>
      <c r="AA263" s="83" t="s">
        <v>199</v>
      </c>
      <c r="AB263" s="83" t="s">
        <v>199</v>
      </c>
      <c r="AC263" s="83" t="s">
        <v>199</v>
      </c>
      <c r="AD263" s="67" t="s">
        <v>209</v>
      </c>
      <c r="AE263" s="67" t="s">
        <v>199</v>
      </c>
      <c r="AF263" s="67" t="s">
        <v>199</v>
      </c>
      <c r="AG263" s="67" t="s">
        <v>199</v>
      </c>
      <c r="AH263" s="67" t="s">
        <v>199</v>
      </c>
      <c r="AI263" s="67" t="s">
        <v>199</v>
      </c>
      <c r="AJ263" s="67" t="s">
        <v>199</v>
      </c>
      <c r="AK263" s="67" t="s">
        <v>199</v>
      </c>
      <c r="AL263" s="67" t="s">
        <v>199</v>
      </c>
    </row>
    <row r="264" spans="2:38" s="237" customFormat="1" ht="171" hidden="1" x14ac:dyDescent="0.2">
      <c r="B264" s="67" t="s">
        <v>455</v>
      </c>
      <c r="C264" s="68" t="s">
        <v>873</v>
      </c>
      <c r="D264" s="67" t="s">
        <v>1253</v>
      </c>
      <c r="E264" s="92" t="s">
        <v>1204</v>
      </c>
      <c r="F264" s="67" t="s">
        <v>1275</v>
      </c>
      <c r="G264" s="67"/>
      <c r="H264" s="67" t="s">
        <v>1197</v>
      </c>
      <c r="I264" s="67" t="s">
        <v>877</v>
      </c>
      <c r="J264" s="67" t="s">
        <v>199</v>
      </c>
      <c r="K264" s="67" t="s">
        <v>199</v>
      </c>
      <c r="L264" s="67" t="s">
        <v>199</v>
      </c>
      <c r="M264" s="67" t="s">
        <v>1287</v>
      </c>
      <c r="N264" s="67" t="s">
        <v>1288</v>
      </c>
      <c r="O264" s="76" t="s">
        <v>1289</v>
      </c>
      <c r="P264" s="67" t="s">
        <v>817</v>
      </c>
      <c r="Q264" s="67" t="s">
        <v>1279</v>
      </c>
      <c r="R264" s="67" t="s">
        <v>99</v>
      </c>
      <c r="S264" s="70">
        <v>45337</v>
      </c>
      <c r="T264" s="70">
        <v>45342</v>
      </c>
      <c r="U264" s="50" t="s">
        <v>519</v>
      </c>
      <c r="V264" s="67"/>
      <c r="W264" s="67"/>
      <c r="X264" s="71">
        <v>0.1</v>
      </c>
      <c r="Y264" s="67" t="s">
        <v>1280</v>
      </c>
      <c r="Z264" s="67" t="s">
        <v>1290</v>
      </c>
      <c r="AA264" s="67" t="s">
        <v>356</v>
      </c>
      <c r="AB264" s="83" t="s">
        <v>199</v>
      </c>
      <c r="AC264" s="83" t="s">
        <v>199</v>
      </c>
      <c r="AD264" s="67" t="s">
        <v>209</v>
      </c>
      <c r="AE264" s="67" t="s">
        <v>199</v>
      </c>
      <c r="AF264" s="67" t="s">
        <v>199</v>
      </c>
      <c r="AG264" s="67" t="s">
        <v>199</v>
      </c>
      <c r="AH264" s="67" t="s">
        <v>199</v>
      </c>
      <c r="AI264" s="67" t="s">
        <v>199</v>
      </c>
      <c r="AJ264" s="67" t="s">
        <v>199</v>
      </c>
      <c r="AK264" s="67" t="s">
        <v>199</v>
      </c>
      <c r="AL264" s="67" t="s">
        <v>199</v>
      </c>
    </row>
    <row r="265" spans="2:38" s="237" customFormat="1" ht="171" hidden="1" x14ac:dyDescent="0.2">
      <c r="B265" s="67" t="s">
        <v>455</v>
      </c>
      <c r="C265" s="68" t="s">
        <v>873</v>
      </c>
      <c r="D265" s="67" t="s">
        <v>1253</v>
      </c>
      <c r="E265" s="92" t="s">
        <v>1204</v>
      </c>
      <c r="F265" s="67" t="s">
        <v>1275</v>
      </c>
      <c r="G265" s="67"/>
      <c r="H265" s="67" t="s">
        <v>1197</v>
      </c>
      <c r="I265" s="67" t="s">
        <v>877</v>
      </c>
      <c r="J265" s="67" t="s">
        <v>199</v>
      </c>
      <c r="K265" s="67" t="s">
        <v>199</v>
      </c>
      <c r="L265" s="67" t="s">
        <v>199</v>
      </c>
      <c r="M265" s="67" t="s">
        <v>1291</v>
      </c>
      <c r="N265" s="67" t="s">
        <v>1292</v>
      </c>
      <c r="O265" s="76" t="s">
        <v>1293</v>
      </c>
      <c r="P265" s="67" t="s">
        <v>817</v>
      </c>
      <c r="Q265" s="67" t="s">
        <v>1279</v>
      </c>
      <c r="R265" s="67" t="s">
        <v>99</v>
      </c>
      <c r="S265" s="70">
        <v>45342</v>
      </c>
      <c r="T265" s="70">
        <v>45366</v>
      </c>
      <c r="U265" s="50" t="s">
        <v>519</v>
      </c>
      <c r="V265" s="67"/>
      <c r="W265" s="67"/>
      <c r="X265" s="71">
        <v>0.1</v>
      </c>
      <c r="Y265" s="67" t="s">
        <v>1280</v>
      </c>
      <c r="Z265" s="67" t="s">
        <v>1290</v>
      </c>
      <c r="AA265" s="67" t="s">
        <v>356</v>
      </c>
      <c r="AB265" s="83" t="s">
        <v>199</v>
      </c>
      <c r="AC265" s="83" t="s">
        <v>199</v>
      </c>
      <c r="AD265" s="67" t="s">
        <v>209</v>
      </c>
      <c r="AE265" s="67" t="s">
        <v>199</v>
      </c>
      <c r="AF265" s="67" t="s">
        <v>199</v>
      </c>
      <c r="AG265" s="67" t="s">
        <v>199</v>
      </c>
      <c r="AH265" s="67" t="s">
        <v>199</v>
      </c>
      <c r="AI265" s="67" t="s">
        <v>199</v>
      </c>
      <c r="AJ265" s="67" t="s">
        <v>199</v>
      </c>
      <c r="AK265" s="67" t="s">
        <v>199</v>
      </c>
      <c r="AL265" s="67" t="s">
        <v>199</v>
      </c>
    </row>
    <row r="266" spans="2:38" s="237" customFormat="1" ht="171" hidden="1" x14ac:dyDescent="0.2">
      <c r="B266" s="67" t="s">
        <v>455</v>
      </c>
      <c r="C266" s="68" t="s">
        <v>873</v>
      </c>
      <c r="D266" s="67" t="s">
        <v>1253</v>
      </c>
      <c r="E266" s="92" t="s">
        <v>1204</v>
      </c>
      <c r="F266" s="67" t="s">
        <v>1275</v>
      </c>
      <c r="G266" s="67"/>
      <c r="H266" s="67" t="s">
        <v>1197</v>
      </c>
      <c r="I266" s="67" t="s">
        <v>877</v>
      </c>
      <c r="J266" s="67" t="s">
        <v>199</v>
      </c>
      <c r="K266" s="67" t="s">
        <v>199</v>
      </c>
      <c r="L266" s="67" t="s">
        <v>199</v>
      </c>
      <c r="M266" s="67" t="s">
        <v>1294</v>
      </c>
      <c r="N266" s="67" t="s">
        <v>1295</v>
      </c>
      <c r="O266" s="76" t="s">
        <v>1296</v>
      </c>
      <c r="P266" s="67" t="s">
        <v>817</v>
      </c>
      <c r="Q266" s="67" t="s">
        <v>1279</v>
      </c>
      <c r="R266" s="67" t="s">
        <v>99</v>
      </c>
      <c r="S266" s="70">
        <v>45342</v>
      </c>
      <c r="T266" s="70">
        <v>45381</v>
      </c>
      <c r="U266" s="50" t="s">
        <v>519</v>
      </c>
      <c r="V266" s="67"/>
      <c r="W266" s="67"/>
      <c r="X266" s="71">
        <v>0.1</v>
      </c>
      <c r="Y266" s="67" t="s">
        <v>1280</v>
      </c>
      <c r="Z266" s="67" t="s">
        <v>1290</v>
      </c>
      <c r="AA266" s="67" t="s">
        <v>1297</v>
      </c>
      <c r="AB266" s="67" t="s">
        <v>356</v>
      </c>
      <c r="AC266" s="83" t="s">
        <v>199</v>
      </c>
      <c r="AD266" s="67" t="s">
        <v>209</v>
      </c>
      <c r="AE266" s="67" t="s">
        <v>199</v>
      </c>
      <c r="AF266" s="67" t="s">
        <v>199</v>
      </c>
      <c r="AG266" s="67" t="s">
        <v>199</v>
      </c>
      <c r="AH266" s="67" t="s">
        <v>199</v>
      </c>
      <c r="AI266" s="67" t="s">
        <v>199</v>
      </c>
      <c r="AJ266" s="67" t="s">
        <v>199</v>
      </c>
      <c r="AK266" s="67" t="s">
        <v>199</v>
      </c>
      <c r="AL266" s="67" t="s">
        <v>199</v>
      </c>
    </row>
    <row r="267" spans="2:38" s="237" customFormat="1" ht="171" hidden="1" x14ac:dyDescent="0.2">
      <c r="B267" s="67" t="s">
        <v>455</v>
      </c>
      <c r="C267" s="68" t="s">
        <v>873</v>
      </c>
      <c r="D267" s="67" t="s">
        <v>1253</v>
      </c>
      <c r="E267" s="92" t="s">
        <v>1204</v>
      </c>
      <c r="F267" s="67" t="s">
        <v>1275</v>
      </c>
      <c r="G267" s="67"/>
      <c r="H267" s="67" t="s">
        <v>1197</v>
      </c>
      <c r="I267" s="67" t="s">
        <v>877</v>
      </c>
      <c r="J267" s="67" t="s">
        <v>199</v>
      </c>
      <c r="K267" s="67" t="s">
        <v>199</v>
      </c>
      <c r="L267" s="67" t="s">
        <v>199</v>
      </c>
      <c r="M267" s="67" t="s">
        <v>1298</v>
      </c>
      <c r="N267" s="67" t="s">
        <v>1299</v>
      </c>
      <c r="O267" s="76" t="s">
        <v>1300</v>
      </c>
      <c r="P267" s="67" t="s">
        <v>817</v>
      </c>
      <c r="Q267" s="67" t="s">
        <v>1279</v>
      </c>
      <c r="R267" s="67" t="s">
        <v>99</v>
      </c>
      <c r="S267" s="70">
        <v>45383</v>
      </c>
      <c r="T267" s="70">
        <v>45427</v>
      </c>
      <c r="U267" s="50" t="s">
        <v>519</v>
      </c>
      <c r="V267" s="67"/>
      <c r="W267" s="67"/>
      <c r="X267" s="71">
        <v>0.1</v>
      </c>
      <c r="Y267" s="67" t="s">
        <v>1280</v>
      </c>
      <c r="Z267" s="67" t="s">
        <v>1290</v>
      </c>
      <c r="AA267" s="67" t="s">
        <v>1297</v>
      </c>
      <c r="AB267" s="67" t="s">
        <v>356</v>
      </c>
      <c r="AC267" s="83" t="s">
        <v>199</v>
      </c>
      <c r="AD267" s="67" t="s">
        <v>209</v>
      </c>
      <c r="AE267" s="67" t="s">
        <v>199</v>
      </c>
      <c r="AF267" s="67" t="s">
        <v>199</v>
      </c>
      <c r="AG267" s="67" t="s">
        <v>199</v>
      </c>
      <c r="AH267" s="67" t="s">
        <v>199</v>
      </c>
      <c r="AI267" s="67" t="s">
        <v>199</v>
      </c>
      <c r="AJ267" s="67" t="s">
        <v>199</v>
      </c>
      <c r="AK267" s="67" t="s">
        <v>199</v>
      </c>
      <c r="AL267" s="67" t="s">
        <v>199</v>
      </c>
    </row>
    <row r="268" spans="2:38" s="237" customFormat="1" ht="171" hidden="1" x14ac:dyDescent="0.2">
      <c r="B268" s="67" t="s">
        <v>455</v>
      </c>
      <c r="C268" s="68" t="s">
        <v>873</v>
      </c>
      <c r="D268" s="67" t="s">
        <v>1253</v>
      </c>
      <c r="E268" s="92" t="s">
        <v>1204</v>
      </c>
      <c r="F268" s="67" t="s">
        <v>1275</v>
      </c>
      <c r="G268" s="67"/>
      <c r="H268" s="67" t="s">
        <v>1197</v>
      </c>
      <c r="I268" s="67" t="s">
        <v>877</v>
      </c>
      <c r="J268" s="67" t="s">
        <v>199</v>
      </c>
      <c r="K268" s="67" t="s">
        <v>199</v>
      </c>
      <c r="L268" s="67" t="s">
        <v>199</v>
      </c>
      <c r="M268" s="67" t="s">
        <v>1301</v>
      </c>
      <c r="N268" s="67" t="s">
        <v>1302</v>
      </c>
      <c r="O268" s="76" t="s">
        <v>1303</v>
      </c>
      <c r="P268" s="67" t="s">
        <v>817</v>
      </c>
      <c r="Q268" s="67" t="s">
        <v>1279</v>
      </c>
      <c r="R268" s="67" t="s">
        <v>99</v>
      </c>
      <c r="S268" s="70">
        <v>45397</v>
      </c>
      <c r="T268" s="70">
        <v>45473</v>
      </c>
      <c r="U268" s="50" t="s">
        <v>519</v>
      </c>
      <c r="V268" s="67"/>
      <c r="W268" s="67"/>
      <c r="X268" s="71">
        <v>0.1</v>
      </c>
      <c r="Y268" s="67" t="s">
        <v>1280</v>
      </c>
      <c r="Z268" s="67" t="s">
        <v>1290</v>
      </c>
      <c r="AA268" s="67" t="s">
        <v>1297</v>
      </c>
      <c r="AB268" s="67" t="s">
        <v>356</v>
      </c>
      <c r="AC268" s="83" t="s">
        <v>199</v>
      </c>
      <c r="AD268" s="67" t="s">
        <v>209</v>
      </c>
      <c r="AE268" s="67" t="s">
        <v>199</v>
      </c>
      <c r="AF268" s="67" t="s">
        <v>199</v>
      </c>
      <c r="AG268" s="67" t="s">
        <v>199</v>
      </c>
      <c r="AH268" s="67" t="s">
        <v>199</v>
      </c>
      <c r="AI268" s="67" t="s">
        <v>199</v>
      </c>
      <c r="AJ268" s="67" t="s">
        <v>199</v>
      </c>
      <c r="AK268" s="67" t="s">
        <v>199</v>
      </c>
      <c r="AL268" s="67" t="s">
        <v>199</v>
      </c>
    </row>
    <row r="269" spans="2:38" s="237" customFormat="1" ht="171" hidden="1" x14ac:dyDescent="0.2">
      <c r="B269" s="67" t="s">
        <v>455</v>
      </c>
      <c r="C269" s="68" t="s">
        <v>873</v>
      </c>
      <c r="D269" s="67" t="s">
        <v>1253</v>
      </c>
      <c r="E269" s="92" t="s">
        <v>1204</v>
      </c>
      <c r="F269" s="67" t="s">
        <v>1275</v>
      </c>
      <c r="G269" s="67"/>
      <c r="H269" s="67" t="s">
        <v>1197</v>
      </c>
      <c r="I269" s="67" t="s">
        <v>877</v>
      </c>
      <c r="J269" s="67" t="s">
        <v>199</v>
      </c>
      <c r="K269" s="67" t="s">
        <v>199</v>
      </c>
      <c r="L269" s="67" t="s">
        <v>199</v>
      </c>
      <c r="M269" s="67" t="s">
        <v>1304</v>
      </c>
      <c r="N269" s="67" t="s">
        <v>1305</v>
      </c>
      <c r="O269" s="76" t="s">
        <v>1306</v>
      </c>
      <c r="P269" s="67" t="s">
        <v>817</v>
      </c>
      <c r="Q269" s="67" t="s">
        <v>1279</v>
      </c>
      <c r="R269" s="67" t="s">
        <v>99</v>
      </c>
      <c r="S269" s="70">
        <v>45352</v>
      </c>
      <c r="T269" s="70">
        <v>45397</v>
      </c>
      <c r="U269" s="50" t="s">
        <v>519</v>
      </c>
      <c r="V269" s="67"/>
      <c r="W269" s="67"/>
      <c r="X269" s="71">
        <v>0.1</v>
      </c>
      <c r="Y269" s="67" t="s">
        <v>1280</v>
      </c>
      <c r="Z269" s="67" t="s">
        <v>1297</v>
      </c>
      <c r="AA269" s="67" t="s">
        <v>356</v>
      </c>
      <c r="AB269" s="83" t="s">
        <v>199</v>
      </c>
      <c r="AC269" s="83" t="s">
        <v>199</v>
      </c>
      <c r="AD269" s="67" t="s">
        <v>209</v>
      </c>
      <c r="AE269" s="67" t="s">
        <v>199</v>
      </c>
      <c r="AF269" s="67" t="s">
        <v>199</v>
      </c>
      <c r="AG269" s="67" t="s">
        <v>199</v>
      </c>
      <c r="AH269" s="67" t="s">
        <v>199</v>
      </c>
      <c r="AI269" s="67" t="s">
        <v>199</v>
      </c>
      <c r="AJ269" s="67" t="s">
        <v>199</v>
      </c>
      <c r="AK269" s="67" t="s">
        <v>199</v>
      </c>
      <c r="AL269" s="67" t="s">
        <v>199</v>
      </c>
    </row>
    <row r="270" spans="2:38" s="237" customFormat="1" ht="171" hidden="1" x14ac:dyDescent="0.2">
      <c r="B270" s="67" t="s">
        <v>455</v>
      </c>
      <c r="C270" s="68" t="s">
        <v>873</v>
      </c>
      <c r="D270" s="67" t="s">
        <v>1253</v>
      </c>
      <c r="E270" s="92" t="s">
        <v>1204</v>
      </c>
      <c r="F270" s="67" t="s">
        <v>1275</v>
      </c>
      <c r="G270" s="67"/>
      <c r="H270" s="67" t="s">
        <v>1197</v>
      </c>
      <c r="I270" s="67" t="s">
        <v>877</v>
      </c>
      <c r="J270" s="67" t="s">
        <v>199</v>
      </c>
      <c r="K270" s="67" t="s">
        <v>199</v>
      </c>
      <c r="L270" s="67" t="s">
        <v>199</v>
      </c>
      <c r="M270" s="67" t="s">
        <v>1307</v>
      </c>
      <c r="N270" s="67" t="s">
        <v>1308</v>
      </c>
      <c r="O270" s="76" t="s">
        <v>1309</v>
      </c>
      <c r="P270" s="67" t="s">
        <v>817</v>
      </c>
      <c r="Q270" s="67" t="s">
        <v>1279</v>
      </c>
      <c r="R270" s="67" t="s">
        <v>99</v>
      </c>
      <c r="S270" s="70">
        <v>45397</v>
      </c>
      <c r="T270" s="70">
        <v>45412</v>
      </c>
      <c r="U270" s="50" t="s">
        <v>519</v>
      </c>
      <c r="V270" s="67"/>
      <c r="W270" s="67"/>
      <c r="X270" s="71">
        <v>0.1</v>
      </c>
      <c r="Y270" s="67" t="s">
        <v>1280</v>
      </c>
      <c r="Z270" s="67" t="s">
        <v>1297</v>
      </c>
      <c r="AA270" s="67" t="s">
        <v>356</v>
      </c>
      <c r="AB270" s="83" t="s">
        <v>199</v>
      </c>
      <c r="AC270" s="83" t="s">
        <v>199</v>
      </c>
      <c r="AD270" s="67" t="s">
        <v>209</v>
      </c>
      <c r="AE270" s="67" t="s">
        <v>199</v>
      </c>
      <c r="AF270" s="67" t="s">
        <v>199</v>
      </c>
      <c r="AG270" s="67" t="s">
        <v>199</v>
      </c>
      <c r="AH270" s="67" t="s">
        <v>199</v>
      </c>
      <c r="AI270" s="67" t="s">
        <v>199</v>
      </c>
      <c r="AJ270" s="67" t="s">
        <v>199</v>
      </c>
      <c r="AK270" s="67" t="s">
        <v>199</v>
      </c>
      <c r="AL270" s="67" t="s">
        <v>199</v>
      </c>
    </row>
    <row r="271" spans="2:38" s="237" customFormat="1" ht="171" hidden="1" x14ac:dyDescent="0.2">
      <c r="B271" s="67" t="s">
        <v>455</v>
      </c>
      <c r="C271" s="68" t="s">
        <v>873</v>
      </c>
      <c r="D271" s="67" t="s">
        <v>1253</v>
      </c>
      <c r="E271" s="92" t="s">
        <v>1204</v>
      </c>
      <c r="F271" s="67" t="s">
        <v>1338</v>
      </c>
      <c r="G271" s="67"/>
      <c r="H271" s="67" t="s">
        <v>1197</v>
      </c>
      <c r="I271" s="67" t="s">
        <v>877</v>
      </c>
      <c r="J271" s="67" t="s">
        <v>199</v>
      </c>
      <c r="K271" s="67" t="s">
        <v>199</v>
      </c>
      <c r="L271" s="67" t="s">
        <v>199</v>
      </c>
      <c r="M271" s="67" t="s">
        <v>1339</v>
      </c>
      <c r="N271" s="76" t="s">
        <v>1340</v>
      </c>
      <c r="O271" s="76" t="s">
        <v>1341</v>
      </c>
      <c r="P271" s="67" t="s">
        <v>817</v>
      </c>
      <c r="Q271" s="67" t="s">
        <v>1279</v>
      </c>
      <c r="R271" s="67" t="s">
        <v>99</v>
      </c>
      <c r="S271" s="70">
        <v>45337</v>
      </c>
      <c r="T271" s="70">
        <v>45366</v>
      </c>
      <c r="U271" s="50" t="s">
        <v>519</v>
      </c>
      <c r="V271" s="67"/>
      <c r="W271" s="67"/>
      <c r="X271" s="71">
        <v>0.2</v>
      </c>
      <c r="Y271" s="67" t="s">
        <v>1280</v>
      </c>
      <c r="Z271" s="67" t="s">
        <v>356</v>
      </c>
      <c r="AA271" s="83" t="s">
        <v>199</v>
      </c>
      <c r="AB271" s="83" t="s">
        <v>199</v>
      </c>
      <c r="AC271" s="83" t="s">
        <v>199</v>
      </c>
      <c r="AD271" s="67" t="s">
        <v>492</v>
      </c>
      <c r="AE271" s="67" t="s">
        <v>199</v>
      </c>
      <c r="AF271" s="83" t="s">
        <v>199</v>
      </c>
      <c r="AG271" s="67" t="s">
        <v>199</v>
      </c>
      <c r="AH271" s="67" t="s">
        <v>199</v>
      </c>
      <c r="AI271" s="67" t="s">
        <v>199</v>
      </c>
      <c r="AJ271" s="67" t="s">
        <v>199</v>
      </c>
      <c r="AK271" s="67" t="s">
        <v>199</v>
      </c>
      <c r="AL271" s="67" t="s">
        <v>199</v>
      </c>
    </row>
    <row r="272" spans="2:38" s="237" customFormat="1" ht="171" hidden="1" x14ac:dyDescent="0.2">
      <c r="B272" s="67" t="s">
        <v>455</v>
      </c>
      <c r="C272" s="68" t="s">
        <v>873</v>
      </c>
      <c r="D272" s="67" t="s">
        <v>1253</v>
      </c>
      <c r="E272" s="92" t="s">
        <v>1204</v>
      </c>
      <c r="F272" s="67" t="s">
        <v>1338</v>
      </c>
      <c r="G272" s="67"/>
      <c r="H272" s="67" t="s">
        <v>1197</v>
      </c>
      <c r="I272" s="67" t="s">
        <v>877</v>
      </c>
      <c r="J272" s="67" t="s">
        <v>199</v>
      </c>
      <c r="K272" s="67" t="s">
        <v>199</v>
      </c>
      <c r="L272" s="67" t="s">
        <v>199</v>
      </c>
      <c r="M272" s="67" t="s">
        <v>1342</v>
      </c>
      <c r="N272" s="76" t="s">
        <v>1343</v>
      </c>
      <c r="O272" s="76" t="s">
        <v>1344</v>
      </c>
      <c r="P272" s="67" t="s">
        <v>817</v>
      </c>
      <c r="Q272" s="67" t="s">
        <v>1279</v>
      </c>
      <c r="R272" s="67" t="s">
        <v>99</v>
      </c>
      <c r="S272" s="70">
        <v>45366</v>
      </c>
      <c r="T272" s="70">
        <v>45381</v>
      </c>
      <c r="U272" s="50" t="s">
        <v>519</v>
      </c>
      <c r="V272" s="67"/>
      <c r="W272" s="67"/>
      <c r="X272" s="71">
        <v>0.2</v>
      </c>
      <c r="Y272" s="67" t="s">
        <v>1280</v>
      </c>
      <c r="Z272" s="67" t="s">
        <v>356</v>
      </c>
      <c r="AA272" s="83" t="s">
        <v>199</v>
      </c>
      <c r="AB272" s="83" t="s">
        <v>199</v>
      </c>
      <c r="AC272" s="83" t="s">
        <v>199</v>
      </c>
      <c r="AD272" s="67" t="s">
        <v>492</v>
      </c>
      <c r="AE272" s="67" t="s">
        <v>199</v>
      </c>
      <c r="AF272" s="67" t="s">
        <v>199</v>
      </c>
      <c r="AG272" s="67" t="s">
        <v>199</v>
      </c>
      <c r="AH272" s="67" t="s">
        <v>199</v>
      </c>
      <c r="AI272" s="67" t="s">
        <v>199</v>
      </c>
      <c r="AJ272" s="67" t="s">
        <v>199</v>
      </c>
      <c r="AK272" s="67" t="s">
        <v>199</v>
      </c>
      <c r="AL272" s="67" t="s">
        <v>199</v>
      </c>
    </row>
    <row r="273" spans="2:38" s="237" customFormat="1" ht="171" hidden="1" x14ac:dyDescent="0.2">
      <c r="B273" s="67" t="s">
        <v>455</v>
      </c>
      <c r="C273" s="68" t="s">
        <v>873</v>
      </c>
      <c r="D273" s="67" t="s">
        <v>1253</v>
      </c>
      <c r="E273" s="92" t="s">
        <v>1204</v>
      </c>
      <c r="F273" s="67" t="s">
        <v>1338</v>
      </c>
      <c r="G273" s="67"/>
      <c r="H273" s="67" t="s">
        <v>1197</v>
      </c>
      <c r="I273" s="67" t="s">
        <v>877</v>
      </c>
      <c r="J273" s="67" t="s">
        <v>199</v>
      </c>
      <c r="K273" s="67" t="s">
        <v>199</v>
      </c>
      <c r="L273" s="67" t="s">
        <v>199</v>
      </c>
      <c r="M273" s="67" t="s">
        <v>1345</v>
      </c>
      <c r="N273" s="76" t="s">
        <v>1346</v>
      </c>
      <c r="O273" s="76" t="s">
        <v>1347</v>
      </c>
      <c r="P273" s="67" t="s">
        <v>817</v>
      </c>
      <c r="Q273" s="67" t="s">
        <v>1279</v>
      </c>
      <c r="R273" s="67" t="s">
        <v>99</v>
      </c>
      <c r="S273" s="70">
        <v>45381</v>
      </c>
      <c r="T273" s="70">
        <v>45397</v>
      </c>
      <c r="U273" s="50" t="s">
        <v>519</v>
      </c>
      <c r="V273" s="67"/>
      <c r="W273" s="67"/>
      <c r="X273" s="71">
        <v>0.2</v>
      </c>
      <c r="Y273" s="67" t="s">
        <v>1280</v>
      </c>
      <c r="Z273" s="67" t="s">
        <v>356</v>
      </c>
      <c r="AA273" s="83" t="s">
        <v>199</v>
      </c>
      <c r="AB273" s="83" t="s">
        <v>199</v>
      </c>
      <c r="AC273" s="83" t="s">
        <v>199</v>
      </c>
      <c r="AD273" s="67" t="s">
        <v>492</v>
      </c>
      <c r="AE273" s="67" t="s">
        <v>199</v>
      </c>
      <c r="AF273" s="67" t="s">
        <v>199</v>
      </c>
      <c r="AG273" s="67" t="s">
        <v>199</v>
      </c>
      <c r="AH273" s="67" t="s">
        <v>199</v>
      </c>
      <c r="AI273" s="67" t="s">
        <v>199</v>
      </c>
      <c r="AJ273" s="67" t="s">
        <v>199</v>
      </c>
      <c r="AK273" s="67" t="s">
        <v>199</v>
      </c>
      <c r="AL273" s="67" t="s">
        <v>199</v>
      </c>
    </row>
    <row r="274" spans="2:38" s="237" customFormat="1" ht="171" hidden="1" x14ac:dyDescent="0.2">
      <c r="B274" s="67" t="s">
        <v>455</v>
      </c>
      <c r="C274" s="68" t="s">
        <v>873</v>
      </c>
      <c r="D274" s="67" t="s">
        <v>1253</v>
      </c>
      <c r="E274" s="92" t="s">
        <v>1204</v>
      </c>
      <c r="F274" s="67" t="s">
        <v>1338</v>
      </c>
      <c r="G274" s="67"/>
      <c r="H274" s="67" t="s">
        <v>1197</v>
      </c>
      <c r="I274" s="67" t="s">
        <v>877</v>
      </c>
      <c r="J274" s="67" t="s">
        <v>199</v>
      </c>
      <c r="K274" s="67" t="s">
        <v>199</v>
      </c>
      <c r="L274" s="67" t="s">
        <v>199</v>
      </c>
      <c r="M274" s="67" t="s">
        <v>1348</v>
      </c>
      <c r="N274" s="67" t="s">
        <v>1349</v>
      </c>
      <c r="O274" s="76" t="s">
        <v>1350</v>
      </c>
      <c r="P274" s="67" t="s">
        <v>817</v>
      </c>
      <c r="Q274" s="67" t="s">
        <v>1279</v>
      </c>
      <c r="R274" s="67" t="s">
        <v>99</v>
      </c>
      <c r="S274" s="70">
        <v>45444</v>
      </c>
      <c r="T274" s="70">
        <v>45458</v>
      </c>
      <c r="U274" s="50" t="s">
        <v>519</v>
      </c>
      <c r="V274" s="67"/>
      <c r="W274" s="67"/>
      <c r="X274" s="71">
        <v>0.2</v>
      </c>
      <c r="Y274" s="67" t="s">
        <v>1280</v>
      </c>
      <c r="Z274" s="67" t="s">
        <v>356</v>
      </c>
      <c r="AA274" s="83" t="s">
        <v>199</v>
      </c>
      <c r="AB274" s="83" t="s">
        <v>199</v>
      </c>
      <c r="AC274" s="83" t="s">
        <v>199</v>
      </c>
      <c r="AD274" s="67" t="s">
        <v>492</v>
      </c>
      <c r="AE274" s="67" t="s">
        <v>199</v>
      </c>
      <c r="AF274" s="67" t="s">
        <v>199</v>
      </c>
      <c r="AG274" s="67" t="s">
        <v>199</v>
      </c>
      <c r="AH274" s="67" t="s">
        <v>199</v>
      </c>
      <c r="AI274" s="67" t="s">
        <v>199</v>
      </c>
      <c r="AJ274" s="67" t="s">
        <v>199</v>
      </c>
      <c r="AK274" s="67" t="s">
        <v>199</v>
      </c>
      <c r="AL274" s="67" t="s">
        <v>199</v>
      </c>
    </row>
    <row r="275" spans="2:38" s="237" customFormat="1" ht="171" hidden="1" x14ac:dyDescent="0.2">
      <c r="B275" s="67" t="s">
        <v>455</v>
      </c>
      <c r="C275" s="68" t="s">
        <v>873</v>
      </c>
      <c r="D275" s="67" t="s">
        <v>1253</v>
      </c>
      <c r="E275" s="92" t="s">
        <v>1204</v>
      </c>
      <c r="F275" s="67" t="s">
        <v>1338</v>
      </c>
      <c r="G275" s="67"/>
      <c r="H275" s="67" t="s">
        <v>1197</v>
      </c>
      <c r="I275" s="67" t="s">
        <v>877</v>
      </c>
      <c r="J275" s="67" t="s">
        <v>199</v>
      </c>
      <c r="K275" s="67" t="s">
        <v>199</v>
      </c>
      <c r="L275" s="67" t="s">
        <v>199</v>
      </c>
      <c r="M275" s="67" t="s">
        <v>1351</v>
      </c>
      <c r="N275" s="67" t="s">
        <v>1352</v>
      </c>
      <c r="O275" s="76" t="s">
        <v>1353</v>
      </c>
      <c r="P275" s="67" t="s">
        <v>817</v>
      </c>
      <c r="Q275" s="67" t="s">
        <v>1279</v>
      </c>
      <c r="R275" s="67" t="s">
        <v>99</v>
      </c>
      <c r="S275" s="70">
        <v>45458</v>
      </c>
      <c r="T275" s="70">
        <v>45488</v>
      </c>
      <c r="U275" s="50" t="s">
        <v>519</v>
      </c>
      <c r="V275" s="67"/>
      <c r="W275" s="67"/>
      <c r="X275" s="71">
        <v>0.2</v>
      </c>
      <c r="Y275" s="67" t="s">
        <v>1280</v>
      </c>
      <c r="Z275" s="67" t="s">
        <v>356</v>
      </c>
      <c r="AA275" s="83" t="s">
        <v>199</v>
      </c>
      <c r="AB275" s="83" t="s">
        <v>199</v>
      </c>
      <c r="AC275" s="83" t="s">
        <v>199</v>
      </c>
      <c r="AD275" s="67" t="s">
        <v>492</v>
      </c>
      <c r="AE275" s="67" t="s">
        <v>199</v>
      </c>
      <c r="AF275" s="67" t="s">
        <v>199</v>
      </c>
      <c r="AG275" s="67" t="s">
        <v>199</v>
      </c>
      <c r="AH275" s="67" t="s">
        <v>199</v>
      </c>
      <c r="AI275" s="67" t="s">
        <v>199</v>
      </c>
      <c r="AJ275" s="67" t="s">
        <v>199</v>
      </c>
      <c r="AK275" s="67" t="s">
        <v>199</v>
      </c>
      <c r="AL275" s="67" t="s">
        <v>199</v>
      </c>
    </row>
    <row r="276" spans="2:38" s="237" customFormat="1" ht="171" hidden="1" x14ac:dyDescent="0.2">
      <c r="B276" s="67" t="s">
        <v>455</v>
      </c>
      <c r="C276" s="68" t="s">
        <v>873</v>
      </c>
      <c r="D276" s="67" t="s">
        <v>1253</v>
      </c>
      <c r="E276" s="92" t="s">
        <v>1204</v>
      </c>
      <c r="F276" s="67" t="s">
        <v>1354</v>
      </c>
      <c r="G276" s="67"/>
      <c r="H276" s="67" t="s">
        <v>1197</v>
      </c>
      <c r="I276" s="67" t="s">
        <v>877</v>
      </c>
      <c r="J276" s="67" t="s">
        <v>199</v>
      </c>
      <c r="K276" s="67" t="s">
        <v>199</v>
      </c>
      <c r="L276" s="67" t="s">
        <v>199</v>
      </c>
      <c r="M276" s="67" t="s">
        <v>1355</v>
      </c>
      <c r="N276" s="67" t="s">
        <v>1356</v>
      </c>
      <c r="O276" s="76" t="s">
        <v>1357</v>
      </c>
      <c r="P276" s="67" t="s">
        <v>817</v>
      </c>
      <c r="Q276" s="67" t="s">
        <v>1279</v>
      </c>
      <c r="R276" s="67" t="s">
        <v>99</v>
      </c>
      <c r="S276" s="70">
        <v>45474</v>
      </c>
      <c r="T276" s="70">
        <v>45488</v>
      </c>
      <c r="U276" s="50" t="s">
        <v>519</v>
      </c>
      <c r="V276" s="67"/>
      <c r="W276" s="67"/>
      <c r="X276" s="71">
        <v>0.05</v>
      </c>
      <c r="Y276" s="67" t="s">
        <v>1280</v>
      </c>
      <c r="Z276" s="67" t="s">
        <v>356</v>
      </c>
      <c r="AA276" s="83" t="s">
        <v>199</v>
      </c>
      <c r="AB276" s="83" t="s">
        <v>199</v>
      </c>
      <c r="AC276" s="83" t="s">
        <v>199</v>
      </c>
      <c r="AD276" s="67" t="s">
        <v>492</v>
      </c>
      <c r="AE276" s="67" t="s">
        <v>199</v>
      </c>
      <c r="AF276" s="67" t="s">
        <v>199</v>
      </c>
      <c r="AG276" s="67" t="s">
        <v>199</v>
      </c>
      <c r="AH276" s="67" t="s">
        <v>199</v>
      </c>
      <c r="AI276" s="67" t="s">
        <v>199</v>
      </c>
      <c r="AJ276" s="67" t="s">
        <v>199</v>
      </c>
      <c r="AK276" s="67" t="s">
        <v>199</v>
      </c>
      <c r="AL276" s="67" t="s">
        <v>199</v>
      </c>
    </row>
    <row r="277" spans="2:38" s="237" customFormat="1" ht="171" hidden="1" x14ac:dyDescent="0.2">
      <c r="B277" s="67" t="s">
        <v>455</v>
      </c>
      <c r="C277" s="68" t="s">
        <v>873</v>
      </c>
      <c r="D277" s="67" t="s">
        <v>1253</v>
      </c>
      <c r="E277" s="92" t="s">
        <v>1204</v>
      </c>
      <c r="F277" s="67" t="s">
        <v>1354</v>
      </c>
      <c r="G277" s="67"/>
      <c r="H277" s="67" t="s">
        <v>1197</v>
      </c>
      <c r="I277" s="67" t="s">
        <v>877</v>
      </c>
      <c r="J277" s="67" t="s">
        <v>199</v>
      </c>
      <c r="K277" s="67" t="s">
        <v>199</v>
      </c>
      <c r="L277" s="67" t="s">
        <v>199</v>
      </c>
      <c r="M277" s="67" t="s">
        <v>1358</v>
      </c>
      <c r="N277" s="67" t="s">
        <v>1359</v>
      </c>
      <c r="O277" s="76" t="s">
        <v>1360</v>
      </c>
      <c r="P277" s="67" t="s">
        <v>817</v>
      </c>
      <c r="Q277" s="67" t="s">
        <v>1279</v>
      </c>
      <c r="R277" s="67" t="s">
        <v>99</v>
      </c>
      <c r="S277" s="70">
        <v>45488</v>
      </c>
      <c r="T277" s="70">
        <v>45503</v>
      </c>
      <c r="U277" s="50" t="s">
        <v>519</v>
      </c>
      <c r="V277" s="67"/>
      <c r="W277" s="67"/>
      <c r="X277" s="71">
        <v>0.1</v>
      </c>
      <c r="Y277" s="67" t="s">
        <v>1280</v>
      </c>
      <c r="Z277" s="67" t="s">
        <v>1297</v>
      </c>
      <c r="AA277" s="67" t="s">
        <v>356</v>
      </c>
      <c r="AB277" s="83" t="s">
        <v>199</v>
      </c>
      <c r="AC277" s="83" t="s">
        <v>199</v>
      </c>
      <c r="AD277" s="67" t="s">
        <v>492</v>
      </c>
      <c r="AE277" s="67" t="s">
        <v>199</v>
      </c>
      <c r="AF277" s="67" t="s">
        <v>199</v>
      </c>
      <c r="AG277" s="67" t="s">
        <v>199</v>
      </c>
      <c r="AH277" s="67" t="s">
        <v>199</v>
      </c>
      <c r="AI277" s="67" t="s">
        <v>199</v>
      </c>
      <c r="AJ277" s="67" t="s">
        <v>199</v>
      </c>
      <c r="AK277" s="67" t="s">
        <v>199</v>
      </c>
      <c r="AL277" s="67" t="s">
        <v>199</v>
      </c>
    </row>
    <row r="278" spans="2:38" s="237" customFormat="1" ht="171" hidden="1" x14ac:dyDescent="0.2">
      <c r="B278" s="67" t="s">
        <v>455</v>
      </c>
      <c r="C278" s="68" t="s">
        <v>873</v>
      </c>
      <c r="D278" s="67" t="s">
        <v>1253</v>
      </c>
      <c r="E278" s="92" t="s">
        <v>1204</v>
      </c>
      <c r="F278" s="67" t="s">
        <v>1354</v>
      </c>
      <c r="G278" s="67"/>
      <c r="H278" s="67" t="s">
        <v>1197</v>
      </c>
      <c r="I278" s="67" t="s">
        <v>877</v>
      </c>
      <c r="J278" s="67" t="s">
        <v>199</v>
      </c>
      <c r="K278" s="67" t="s">
        <v>199</v>
      </c>
      <c r="L278" s="67" t="s">
        <v>199</v>
      </c>
      <c r="M278" s="67" t="s">
        <v>1361</v>
      </c>
      <c r="N278" s="67" t="s">
        <v>1362</v>
      </c>
      <c r="O278" s="76" t="s">
        <v>1363</v>
      </c>
      <c r="P278" s="67" t="s">
        <v>817</v>
      </c>
      <c r="Q278" s="67" t="s">
        <v>1279</v>
      </c>
      <c r="R278" s="67" t="s">
        <v>99</v>
      </c>
      <c r="S278" s="70">
        <v>45505</v>
      </c>
      <c r="T278" s="70">
        <v>45534</v>
      </c>
      <c r="U278" s="50" t="s">
        <v>519</v>
      </c>
      <c r="V278" s="67"/>
      <c r="W278" s="67"/>
      <c r="X278" s="71">
        <v>0.15</v>
      </c>
      <c r="Y278" s="67" t="s">
        <v>1280</v>
      </c>
      <c r="Z278" s="67" t="s">
        <v>356</v>
      </c>
      <c r="AA278" s="83" t="s">
        <v>199</v>
      </c>
      <c r="AB278" s="83" t="s">
        <v>199</v>
      </c>
      <c r="AC278" s="83" t="s">
        <v>199</v>
      </c>
      <c r="AD278" s="67" t="s">
        <v>492</v>
      </c>
      <c r="AE278" s="67" t="s">
        <v>199</v>
      </c>
      <c r="AF278" s="67" t="s">
        <v>199</v>
      </c>
      <c r="AG278" s="67" t="s">
        <v>199</v>
      </c>
      <c r="AH278" s="67" t="s">
        <v>199</v>
      </c>
      <c r="AI278" s="67" t="s">
        <v>199</v>
      </c>
      <c r="AJ278" s="67" t="s">
        <v>199</v>
      </c>
      <c r="AK278" s="67" t="s">
        <v>199</v>
      </c>
      <c r="AL278" s="67" t="s">
        <v>199</v>
      </c>
    </row>
    <row r="279" spans="2:38" s="237" customFormat="1" ht="171" hidden="1" x14ac:dyDescent="0.2">
      <c r="B279" s="67" t="s">
        <v>455</v>
      </c>
      <c r="C279" s="68" t="s">
        <v>873</v>
      </c>
      <c r="D279" s="67" t="s">
        <v>1253</v>
      </c>
      <c r="E279" s="92" t="s">
        <v>1204</v>
      </c>
      <c r="F279" s="67" t="s">
        <v>1354</v>
      </c>
      <c r="G279" s="67"/>
      <c r="H279" s="67" t="s">
        <v>1197</v>
      </c>
      <c r="I279" s="67" t="s">
        <v>877</v>
      </c>
      <c r="J279" s="67" t="s">
        <v>199</v>
      </c>
      <c r="K279" s="67" t="s">
        <v>199</v>
      </c>
      <c r="L279" s="67" t="s">
        <v>199</v>
      </c>
      <c r="M279" s="67" t="s">
        <v>1364</v>
      </c>
      <c r="N279" s="67" t="s">
        <v>1365</v>
      </c>
      <c r="O279" s="76" t="s">
        <v>1366</v>
      </c>
      <c r="P279" s="67" t="s">
        <v>817</v>
      </c>
      <c r="Q279" s="67" t="s">
        <v>1279</v>
      </c>
      <c r="R279" s="67" t="s">
        <v>99</v>
      </c>
      <c r="S279" s="70">
        <v>45536</v>
      </c>
      <c r="T279" s="70">
        <v>45565</v>
      </c>
      <c r="U279" s="50" t="s">
        <v>519</v>
      </c>
      <c r="V279" s="67"/>
      <c r="W279" s="67"/>
      <c r="X279" s="71">
        <v>0.15</v>
      </c>
      <c r="Y279" s="67" t="s">
        <v>1280</v>
      </c>
      <c r="Z279" s="67" t="s">
        <v>356</v>
      </c>
      <c r="AA279" s="83" t="s">
        <v>199</v>
      </c>
      <c r="AB279" s="83" t="s">
        <v>199</v>
      </c>
      <c r="AC279" s="83" t="s">
        <v>199</v>
      </c>
      <c r="AD279" s="67" t="s">
        <v>492</v>
      </c>
      <c r="AE279" s="67" t="s">
        <v>199</v>
      </c>
      <c r="AF279" s="67" t="s">
        <v>199</v>
      </c>
      <c r="AG279" s="67" t="s">
        <v>199</v>
      </c>
      <c r="AH279" s="67" t="s">
        <v>199</v>
      </c>
      <c r="AI279" s="67" t="s">
        <v>199</v>
      </c>
      <c r="AJ279" s="67" t="s">
        <v>199</v>
      </c>
      <c r="AK279" s="67" t="s">
        <v>199</v>
      </c>
      <c r="AL279" s="67" t="s">
        <v>199</v>
      </c>
    </row>
    <row r="280" spans="2:38" s="237" customFormat="1" ht="171" hidden="1" x14ac:dyDescent="0.2">
      <c r="B280" s="67" t="s">
        <v>455</v>
      </c>
      <c r="C280" s="68" t="s">
        <v>873</v>
      </c>
      <c r="D280" s="67" t="s">
        <v>1253</v>
      </c>
      <c r="E280" s="92" t="s">
        <v>1204</v>
      </c>
      <c r="F280" s="67" t="s">
        <v>1354</v>
      </c>
      <c r="G280" s="67"/>
      <c r="H280" s="67" t="s">
        <v>1197</v>
      </c>
      <c r="I280" s="67" t="s">
        <v>877</v>
      </c>
      <c r="J280" s="67" t="s">
        <v>199</v>
      </c>
      <c r="K280" s="67" t="s">
        <v>199</v>
      </c>
      <c r="L280" s="67" t="s">
        <v>199</v>
      </c>
      <c r="M280" s="67" t="s">
        <v>1367</v>
      </c>
      <c r="N280" s="67" t="s">
        <v>1368</v>
      </c>
      <c r="O280" s="76" t="s">
        <v>1369</v>
      </c>
      <c r="P280" s="67" t="s">
        <v>817</v>
      </c>
      <c r="Q280" s="67" t="s">
        <v>1279</v>
      </c>
      <c r="R280" s="67" t="s">
        <v>99</v>
      </c>
      <c r="S280" s="70">
        <v>45536</v>
      </c>
      <c r="T280" s="70">
        <v>45550</v>
      </c>
      <c r="U280" s="50" t="s">
        <v>519</v>
      </c>
      <c r="V280" s="67"/>
      <c r="W280" s="67"/>
      <c r="X280" s="71">
        <v>0.05</v>
      </c>
      <c r="Y280" s="67" t="s">
        <v>1280</v>
      </c>
      <c r="Z280" s="67" t="s">
        <v>356</v>
      </c>
      <c r="AA280" s="83" t="s">
        <v>199</v>
      </c>
      <c r="AB280" s="83" t="s">
        <v>199</v>
      </c>
      <c r="AC280" s="83" t="s">
        <v>199</v>
      </c>
      <c r="AD280" s="67" t="s">
        <v>492</v>
      </c>
      <c r="AE280" s="67" t="s">
        <v>199</v>
      </c>
      <c r="AF280" s="67" t="s">
        <v>199</v>
      </c>
      <c r="AG280" s="67" t="s">
        <v>199</v>
      </c>
      <c r="AH280" s="67" t="s">
        <v>199</v>
      </c>
      <c r="AI280" s="67" t="s">
        <v>199</v>
      </c>
      <c r="AJ280" s="67" t="s">
        <v>199</v>
      </c>
      <c r="AK280" s="67" t="s">
        <v>199</v>
      </c>
      <c r="AL280" s="67" t="s">
        <v>199</v>
      </c>
    </row>
    <row r="281" spans="2:38" s="237" customFormat="1" ht="171" hidden="1" x14ac:dyDescent="0.2">
      <c r="B281" s="67" t="s">
        <v>455</v>
      </c>
      <c r="C281" s="68" t="s">
        <v>873</v>
      </c>
      <c r="D281" s="67" t="s">
        <v>1253</v>
      </c>
      <c r="E281" s="92" t="s">
        <v>1204</v>
      </c>
      <c r="F281" s="67" t="s">
        <v>1354</v>
      </c>
      <c r="G281" s="67"/>
      <c r="H281" s="67" t="s">
        <v>1197</v>
      </c>
      <c r="I281" s="67" t="s">
        <v>877</v>
      </c>
      <c r="J281" s="67" t="s">
        <v>199</v>
      </c>
      <c r="K281" s="67" t="s">
        <v>199</v>
      </c>
      <c r="L281" s="67" t="s">
        <v>199</v>
      </c>
      <c r="M281" s="67" t="s">
        <v>1370</v>
      </c>
      <c r="N281" s="67" t="s">
        <v>1371</v>
      </c>
      <c r="O281" s="76" t="s">
        <v>1372</v>
      </c>
      <c r="P281" s="67" t="s">
        <v>817</v>
      </c>
      <c r="Q281" s="67" t="s">
        <v>1279</v>
      </c>
      <c r="R281" s="67" t="s">
        <v>99</v>
      </c>
      <c r="S281" s="70">
        <v>45550</v>
      </c>
      <c r="T281" s="70">
        <v>45580</v>
      </c>
      <c r="U281" s="50" t="s">
        <v>519</v>
      </c>
      <c r="V281" s="67"/>
      <c r="W281" s="67"/>
      <c r="X281" s="71">
        <v>0.05</v>
      </c>
      <c r="Y281" s="67" t="s">
        <v>1280</v>
      </c>
      <c r="Z281" s="67" t="s">
        <v>1297</v>
      </c>
      <c r="AA281" s="67" t="s">
        <v>356</v>
      </c>
      <c r="AB281" s="83" t="s">
        <v>199</v>
      </c>
      <c r="AC281" s="83" t="s">
        <v>199</v>
      </c>
      <c r="AD281" s="67" t="s">
        <v>492</v>
      </c>
      <c r="AE281" s="67" t="s">
        <v>199</v>
      </c>
      <c r="AF281" s="67" t="s">
        <v>199</v>
      </c>
      <c r="AG281" s="67" t="s">
        <v>199</v>
      </c>
      <c r="AH281" s="67" t="s">
        <v>199</v>
      </c>
      <c r="AI281" s="67" t="s">
        <v>199</v>
      </c>
      <c r="AJ281" s="67" t="s">
        <v>199</v>
      </c>
      <c r="AK281" s="67" t="s">
        <v>199</v>
      </c>
      <c r="AL281" s="67" t="s">
        <v>199</v>
      </c>
    </row>
    <row r="282" spans="2:38" s="237" customFormat="1" ht="171" hidden="1" x14ac:dyDescent="0.2">
      <c r="B282" s="67" t="s">
        <v>455</v>
      </c>
      <c r="C282" s="68" t="s">
        <v>873</v>
      </c>
      <c r="D282" s="67" t="s">
        <v>1253</v>
      </c>
      <c r="E282" s="92" t="s">
        <v>1204</v>
      </c>
      <c r="F282" s="67" t="s">
        <v>1354</v>
      </c>
      <c r="G282" s="67"/>
      <c r="H282" s="67" t="s">
        <v>1197</v>
      </c>
      <c r="I282" s="67" t="s">
        <v>877</v>
      </c>
      <c r="J282" s="67" t="s">
        <v>199</v>
      </c>
      <c r="K282" s="67" t="s">
        <v>199</v>
      </c>
      <c r="L282" s="67" t="s">
        <v>199</v>
      </c>
      <c r="M282" s="67" t="s">
        <v>1373</v>
      </c>
      <c r="N282" s="67" t="s">
        <v>1374</v>
      </c>
      <c r="O282" s="76" t="s">
        <v>1375</v>
      </c>
      <c r="P282" s="67" t="s">
        <v>817</v>
      </c>
      <c r="Q282" s="67" t="s">
        <v>1279</v>
      </c>
      <c r="R282" s="67" t="s">
        <v>99</v>
      </c>
      <c r="S282" s="70">
        <v>45580</v>
      </c>
      <c r="T282" s="70">
        <v>45595</v>
      </c>
      <c r="U282" s="50" t="s">
        <v>519</v>
      </c>
      <c r="V282" s="67"/>
      <c r="W282" s="67"/>
      <c r="X282" s="71">
        <v>0.1</v>
      </c>
      <c r="Y282" s="67" t="s">
        <v>1280</v>
      </c>
      <c r="Z282" s="67" t="s">
        <v>1297</v>
      </c>
      <c r="AA282" s="67" t="s">
        <v>356</v>
      </c>
      <c r="AB282" s="83" t="s">
        <v>199</v>
      </c>
      <c r="AC282" s="83" t="s">
        <v>199</v>
      </c>
      <c r="AD282" s="67" t="s">
        <v>492</v>
      </c>
      <c r="AE282" s="67" t="s">
        <v>199</v>
      </c>
      <c r="AF282" s="67" t="s">
        <v>199</v>
      </c>
      <c r="AG282" s="67" t="s">
        <v>199</v>
      </c>
      <c r="AH282" s="67" t="s">
        <v>199</v>
      </c>
      <c r="AI282" s="67" t="s">
        <v>199</v>
      </c>
      <c r="AJ282" s="67" t="s">
        <v>199</v>
      </c>
      <c r="AK282" s="67" t="s">
        <v>199</v>
      </c>
      <c r="AL282" s="67" t="s">
        <v>199</v>
      </c>
    </row>
    <row r="283" spans="2:38" s="237" customFormat="1" ht="171" hidden="1" x14ac:dyDescent="0.2">
      <c r="B283" s="67" t="s">
        <v>455</v>
      </c>
      <c r="C283" s="68" t="s">
        <v>873</v>
      </c>
      <c r="D283" s="67" t="s">
        <v>1253</v>
      </c>
      <c r="E283" s="92" t="s">
        <v>1204</v>
      </c>
      <c r="F283" s="67" t="s">
        <v>1354</v>
      </c>
      <c r="G283" s="67"/>
      <c r="H283" s="67" t="s">
        <v>1197</v>
      </c>
      <c r="I283" s="67" t="s">
        <v>877</v>
      </c>
      <c r="J283" s="67" t="s">
        <v>199</v>
      </c>
      <c r="K283" s="67" t="s">
        <v>199</v>
      </c>
      <c r="L283" s="67" t="s">
        <v>199</v>
      </c>
      <c r="M283" s="67" t="s">
        <v>1376</v>
      </c>
      <c r="N283" s="67" t="s">
        <v>1377</v>
      </c>
      <c r="O283" s="76" t="s">
        <v>1378</v>
      </c>
      <c r="P283" s="67" t="s">
        <v>817</v>
      </c>
      <c r="Q283" s="67" t="s">
        <v>1279</v>
      </c>
      <c r="R283" s="67" t="s">
        <v>99</v>
      </c>
      <c r="S283" s="70">
        <v>45566</v>
      </c>
      <c r="T283" s="70">
        <v>45626</v>
      </c>
      <c r="U283" s="50" t="s">
        <v>519</v>
      </c>
      <c r="V283" s="67"/>
      <c r="W283" s="67"/>
      <c r="X283" s="71">
        <v>0.1</v>
      </c>
      <c r="Y283" s="67" t="s">
        <v>1280</v>
      </c>
      <c r="Z283" s="67" t="s">
        <v>1297</v>
      </c>
      <c r="AA283" s="67" t="s">
        <v>356</v>
      </c>
      <c r="AB283" s="83" t="s">
        <v>199</v>
      </c>
      <c r="AC283" s="83" t="s">
        <v>199</v>
      </c>
      <c r="AD283" s="67" t="s">
        <v>492</v>
      </c>
      <c r="AE283" s="67" t="s">
        <v>199</v>
      </c>
      <c r="AF283" s="67" t="s">
        <v>199</v>
      </c>
      <c r="AG283" s="67" t="s">
        <v>199</v>
      </c>
      <c r="AH283" s="67" t="s">
        <v>199</v>
      </c>
      <c r="AI283" s="67" t="s">
        <v>199</v>
      </c>
      <c r="AJ283" s="67" t="s">
        <v>199</v>
      </c>
      <c r="AK283" s="67" t="s">
        <v>199</v>
      </c>
      <c r="AL283" s="67" t="s">
        <v>199</v>
      </c>
    </row>
    <row r="284" spans="2:38" s="237" customFormat="1" ht="171" hidden="1" x14ac:dyDescent="0.2">
      <c r="B284" s="67" t="s">
        <v>455</v>
      </c>
      <c r="C284" s="68" t="s">
        <v>873</v>
      </c>
      <c r="D284" s="67" t="s">
        <v>1253</v>
      </c>
      <c r="E284" s="92" t="s">
        <v>1204</v>
      </c>
      <c r="F284" s="67" t="s">
        <v>1354</v>
      </c>
      <c r="G284" s="67"/>
      <c r="H284" s="67" t="s">
        <v>1197</v>
      </c>
      <c r="I284" s="67" t="s">
        <v>877</v>
      </c>
      <c r="J284" s="67" t="s">
        <v>199</v>
      </c>
      <c r="K284" s="67" t="s">
        <v>199</v>
      </c>
      <c r="L284" s="67" t="s">
        <v>199</v>
      </c>
      <c r="M284" s="67" t="s">
        <v>1379</v>
      </c>
      <c r="N284" s="67" t="s">
        <v>1380</v>
      </c>
      <c r="O284" s="67" t="s">
        <v>1381</v>
      </c>
      <c r="P284" s="67" t="s">
        <v>817</v>
      </c>
      <c r="Q284" s="67" t="s">
        <v>1279</v>
      </c>
      <c r="R284" s="67" t="s">
        <v>99</v>
      </c>
      <c r="S284" s="70">
        <v>45597</v>
      </c>
      <c r="T284" s="70">
        <v>45641</v>
      </c>
      <c r="U284" s="50" t="s">
        <v>519</v>
      </c>
      <c r="V284" s="67"/>
      <c r="W284" s="67"/>
      <c r="X284" s="71">
        <v>0.05</v>
      </c>
      <c r="Y284" s="67" t="s">
        <v>1280</v>
      </c>
      <c r="Z284" s="67" t="s">
        <v>356</v>
      </c>
      <c r="AA284" s="83" t="s">
        <v>199</v>
      </c>
      <c r="AB284" s="83" t="s">
        <v>199</v>
      </c>
      <c r="AC284" s="83" t="s">
        <v>199</v>
      </c>
      <c r="AD284" s="67" t="s">
        <v>492</v>
      </c>
      <c r="AE284" s="67" t="s">
        <v>199</v>
      </c>
      <c r="AF284" s="67" t="s">
        <v>199</v>
      </c>
      <c r="AG284" s="67" t="s">
        <v>199</v>
      </c>
      <c r="AH284" s="67" t="s">
        <v>199</v>
      </c>
      <c r="AI284" s="67" t="s">
        <v>199</v>
      </c>
      <c r="AJ284" s="67" t="s">
        <v>199</v>
      </c>
      <c r="AK284" s="67" t="s">
        <v>199</v>
      </c>
      <c r="AL284" s="67" t="s">
        <v>199</v>
      </c>
    </row>
    <row r="285" spans="2:38" s="237" customFormat="1" ht="171" hidden="1" x14ac:dyDescent="0.2">
      <c r="B285" s="67" t="s">
        <v>455</v>
      </c>
      <c r="C285" s="68" t="s">
        <v>873</v>
      </c>
      <c r="D285" s="67" t="s">
        <v>1253</v>
      </c>
      <c r="E285" s="92" t="s">
        <v>1204</v>
      </c>
      <c r="F285" s="67" t="s">
        <v>1354</v>
      </c>
      <c r="G285" s="67"/>
      <c r="H285" s="67" t="s">
        <v>1197</v>
      </c>
      <c r="I285" s="67" t="s">
        <v>877</v>
      </c>
      <c r="J285" s="67" t="s">
        <v>199</v>
      </c>
      <c r="K285" s="67" t="s">
        <v>199</v>
      </c>
      <c r="L285" s="67" t="s">
        <v>199</v>
      </c>
      <c r="M285" s="67" t="s">
        <v>1382</v>
      </c>
      <c r="N285" s="67" t="s">
        <v>1383</v>
      </c>
      <c r="O285" s="67" t="s">
        <v>1384</v>
      </c>
      <c r="P285" s="67" t="s">
        <v>817</v>
      </c>
      <c r="Q285" s="67" t="s">
        <v>1279</v>
      </c>
      <c r="R285" s="67" t="s">
        <v>99</v>
      </c>
      <c r="S285" s="70">
        <v>45597</v>
      </c>
      <c r="T285" s="70">
        <v>45641</v>
      </c>
      <c r="U285" s="50" t="s">
        <v>519</v>
      </c>
      <c r="V285" s="67"/>
      <c r="W285" s="67"/>
      <c r="X285" s="71">
        <v>0.05</v>
      </c>
      <c r="Y285" s="67" t="s">
        <v>1280</v>
      </c>
      <c r="Z285" s="67" t="s">
        <v>1297</v>
      </c>
      <c r="AA285" s="67" t="s">
        <v>356</v>
      </c>
      <c r="AB285" s="83" t="s">
        <v>199</v>
      </c>
      <c r="AC285" s="83" t="s">
        <v>199</v>
      </c>
      <c r="AD285" s="67" t="s">
        <v>492</v>
      </c>
      <c r="AE285" s="67" t="s">
        <v>199</v>
      </c>
      <c r="AF285" s="67" t="s">
        <v>199</v>
      </c>
      <c r="AG285" s="67" t="s">
        <v>199</v>
      </c>
      <c r="AH285" s="67" t="s">
        <v>199</v>
      </c>
      <c r="AI285" s="67" t="s">
        <v>199</v>
      </c>
      <c r="AJ285" s="67" t="s">
        <v>199</v>
      </c>
      <c r="AK285" s="67" t="s">
        <v>199</v>
      </c>
      <c r="AL285" s="67" t="s">
        <v>199</v>
      </c>
    </row>
    <row r="286" spans="2:38" s="237" customFormat="1" ht="171" hidden="1" x14ac:dyDescent="0.2">
      <c r="B286" s="67" t="s">
        <v>455</v>
      </c>
      <c r="C286" s="68" t="s">
        <v>873</v>
      </c>
      <c r="D286" s="67" t="s">
        <v>1253</v>
      </c>
      <c r="E286" s="92" t="s">
        <v>1204</v>
      </c>
      <c r="F286" s="67" t="s">
        <v>1354</v>
      </c>
      <c r="G286" s="67"/>
      <c r="H286" s="67" t="s">
        <v>1197</v>
      </c>
      <c r="I286" s="67" t="s">
        <v>877</v>
      </c>
      <c r="J286" s="67" t="s">
        <v>199</v>
      </c>
      <c r="K286" s="67" t="s">
        <v>199</v>
      </c>
      <c r="L286" s="67" t="s">
        <v>199</v>
      </c>
      <c r="M286" s="67" t="s">
        <v>1385</v>
      </c>
      <c r="N286" s="67" t="s">
        <v>1386</v>
      </c>
      <c r="O286" s="67" t="s">
        <v>1387</v>
      </c>
      <c r="P286" s="67" t="s">
        <v>817</v>
      </c>
      <c r="Q286" s="67" t="s">
        <v>1388</v>
      </c>
      <c r="R286" s="67" t="s">
        <v>99</v>
      </c>
      <c r="S286" s="70">
        <v>45597</v>
      </c>
      <c r="T286" s="70">
        <v>45641</v>
      </c>
      <c r="U286" s="50" t="s">
        <v>519</v>
      </c>
      <c r="V286" s="67"/>
      <c r="W286" s="67"/>
      <c r="X286" s="71">
        <v>0.1</v>
      </c>
      <c r="Y286" s="67" t="s">
        <v>1280</v>
      </c>
      <c r="Z286" s="67" t="s">
        <v>1290</v>
      </c>
      <c r="AA286" s="67" t="s">
        <v>1297</v>
      </c>
      <c r="AB286" s="67" t="s">
        <v>356</v>
      </c>
      <c r="AC286" s="83" t="s">
        <v>199</v>
      </c>
      <c r="AD286" s="67" t="s">
        <v>492</v>
      </c>
      <c r="AE286" s="67" t="s">
        <v>199</v>
      </c>
      <c r="AF286" s="67" t="s">
        <v>199</v>
      </c>
      <c r="AG286" s="67" t="s">
        <v>199</v>
      </c>
      <c r="AH286" s="67" t="s">
        <v>199</v>
      </c>
      <c r="AI286" s="67" t="s">
        <v>199</v>
      </c>
      <c r="AJ286" s="67" t="s">
        <v>199</v>
      </c>
      <c r="AK286" s="67" t="s">
        <v>199</v>
      </c>
      <c r="AL286" s="67" t="s">
        <v>199</v>
      </c>
    </row>
    <row r="287" spans="2:38" s="237" customFormat="1" ht="171" hidden="1" x14ac:dyDescent="0.2">
      <c r="B287" s="67" t="s">
        <v>455</v>
      </c>
      <c r="C287" s="68" t="s">
        <v>873</v>
      </c>
      <c r="D287" s="67" t="s">
        <v>1253</v>
      </c>
      <c r="E287" s="92" t="s">
        <v>1204</v>
      </c>
      <c r="F287" s="67" t="s">
        <v>1354</v>
      </c>
      <c r="G287" s="67"/>
      <c r="H287" s="67" t="s">
        <v>1197</v>
      </c>
      <c r="I287" s="67" t="s">
        <v>877</v>
      </c>
      <c r="J287" s="67" t="s">
        <v>199</v>
      </c>
      <c r="K287" s="67" t="s">
        <v>199</v>
      </c>
      <c r="L287" s="67" t="s">
        <v>199</v>
      </c>
      <c r="M287" s="67" t="s">
        <v>1389</v>
      </c>
      <c r="N287" s="67" t="s">
        <v>1390</v>
      </c>
      <c r="O287" s="67" t="s">
        <v>1391</v>
      </c>
      <c r="P287" s="67" t="s">
        <v>817</v>
      </c>
      <c r="Q287" s="67" t="s">
        <v>1279</v>
      </c>
      <c r="R287" s="67" t="s">
        <v>99</v>
      </c>
      <c r="S287" s="70">
        <v>45597</v>
      </c>
      <c r="T287" s="70">
        <v>45641</v>
      </c>
      <c r="U287" s="50" t="s">
        <v>519</v>
      </c>
      <c r="V287" s="67"/>
      <c r="W287" s="67"/>
      <c r="X287" s="71">
        <v>0.05</v>
      </c>
      <c r="Y287" s="67" t="s">
        <v>1280</v>
      </c>
      <c r="Z287" s="67" t="s">
        <v>1290</v>
      </c>
      <c r="AA287" s="67" t="s">
        <v>1297</v>
      </c>
      <c r="AB287" s="67" t="s">
        <v>356</v>
      </c>
      <c r="AC287" s="83" t="s">
        <v>199</v>
      </c>
      <c r="AD287" s="67" t="s">
        <v>492</v>
      </c>
      <c r="AE287" s="67" t="s">
        <v>199</v>
      </c>
      <c r="AF287" s="67" t="s">
        <v>199</v>
      </c>
      <c r="AG287" s="67" t="s">
        <v>199</v>
      </c>
      <c r="AH287" s="67" t="s">
        <v>199</v>
      </c>
      <c r="AI287" s="67" t="s">
        <v>199</v>
      </c>
      <c r="AJ287" s="67" t="s">
        <v>199</v>
      </c>
      <c r="AK287" s="67" t="s">
        <v>199</v>
      </c>
      <c r="AL287" s="67" t="s">
        <v>199</v>
      </c>
    </row>
    <row r="288" spans="2:38" s="237" customFormat="1" ht="171" hidden="1" x14ac:dyDescent="0.2">
      <c r="B288" s="67" t="s">
        <v>455</v>
      </c>
      <c r="C288" s="68" t="s">
        <v>873</v>
      </c>
      <c r="D288" s="67" t="s">
        <v>1253</v>
      </c>
      <c r="E288" s="92" t="s">
        <v>1204</v>
      </c>
      <c r="F288" s="67" t="s">
        <v>1392</v>
      </c>
      <c r="G288" s="67"/>
      <c r="H288" s="67" t="s">
        <v>1197</v>
      </c>
      <c r="I288" s="67" t="s">
        <v>199</v>
      </c>
      <c r="J288" s="67" t="s">
        <v>199</v>
      </c>
      <c r="K288" s="67" t="s">
        <v>199</v>
      </c>
      <c r="L288" s="67" t="s">
        <v>199</v>
      </c>
      <c r="M288" s="67" t="s">
        <v>1393</v>
      </c>
      <c r="N288" s="67" t="s">
        <v>1393</v>
      </c>
      <c r="O288" s="67" t="s">
        <v>1394</v>
      </c>
      <c r="P288" s="67" t="s">
        <v>817</v>
      </c>
      <c r="Q288" s="67" t="s">
        <v>1279</v>
      </c>
      <c r="R288" s="67" t="s">
        <v>99</v>
      </c>
      <c r="S288" s="107">
        <v>45352</v>
      </c>
      <c r="T288" s="107">
        <v>45458</v>
      </c>
      <c r="U288" s="70" t="s">
        <v>519</v>
      </c>
      <c r="V288" s="51"/>
      <c r="W288" s="67"/>
      <c r="X288" s="67"/>
      <c r="Y288" s="67" t="s">
        <v>356</v>
      </c>
      <c r="Z288" s="67" t="s">
        <v>1280</v>
      </c>
      <c r="AA288" s="83" t="s">
        <v>199</v>
      </c>
      <c r="AB288" s="83" t="s">
        <v>199</v>
      </c>
      <c r="AC288" s="83" t="s">
        <v>199</v>
      </c>
      <c r="AD288" s="67" t="s">
        <v>492</v>
      </c>
      <c r="AE288" s="67" t="s">
        <v>199</v>
      </c>
      <c r="AF288" s="67" t="s">
        <v>199</v>
      </c>
      <c r="AG288" s="67" t="s">
        <v>199</v>
      </c>
      <c r="AH288" s="67" t="s">
        <v>199</v>
      </c>
      <c r="AI288" s="67" t="s">
        <v>199</v>
      </c>
      <c r="AJ288" s="67" t="s">
        <v>199</v>
      </c>
      <c r="AK288" s="67" t="s">
        <v>199</v>
      </c>
      <c r="AL288" s="67" t="s">
        <v>666</v>
      </c>
    </row>
    <row r="289" spans="2:38" s="237" customFormat="1" ht="171" hidden="1" x14ac:dyDescent="0.2">
      <c r="B289" s="67" t="s">
        <v>455</v>
      </c>
      <c r="C289" s="68" t="s">
        <v>873</v>
      </c>
      <c r="D289" s="67" t="s">
        <v>1253</v>
      </c>
      <c r="E289" s="92" t="s">
        <v>1204</v>
      </c>
      <c r="F289" s="67" t="s">
        <v>1392</v>
      </c>
      <c r="G289" s="67"/>
      <c r="H289" s="67" t="s">
        <v>1197</v>
      </c>
      <c r="I289" s="67" t="s">
        <v>199</v>
      </c>
      <c r="J289" s="67" t="s">
        <v>199</v>
      </c>
      <c r="K289" s="67" t="s">
        <v>199</v>
      </c>
      <c r="L289" s="67" t="s">
        <v>199</v>
      </c>
      <c r="M289" s="67" t="s">
        <v>1395</v>
      </c>
      <c r="N289" s="67" t="s">
        <v>1396</v>
      </c>
      <c r="O289" s="67" t="s">
        <v>1397</v>
      </c>
      <c r="P289" s="67" t="s">
        <v>817</v>
      </c>
      <c r="Q289" s="67" t="s">
        <v>1279</v>
      </c>
      <c r="R289" s="67" t="s">
        <v>99</v>
      </c>
      <c r="S289" s="70">
        <v>45458</v>
      </c>
      <c r="T289" s="70">
        <v>45488</v>
      </c>
      <c r="U289" s="70" t="s">
        <v>519</v>
      </c>
      <c r="V289" s="51"/>
      <c r="W289" s="67"/>
      <c r="X289" s="67"/>
      <c r="Y289" s="67" t="s">
        <v>356</v>
      </c>
      <c r="Z289" s="67" t="s">
        <v>1280</v>
      </c>
      <c r="AA289" s="67" t="s">
        <v>402</v>
      </c>
      <c r="AB289" s="83" t="s">
        <v>199</v>
      </c>
      <c r="AC289" s="83" t="s">
        <v>199</v>
      </c>
      <c r="AD289" s="67" t="s">
        <v>492</v>
      </c>
      <c r="AE289" s="67" t="s">
        <v>199</v>
      </c>
      <c r="AF289" s="67" t="s">
        <v>199</v>
      </c>
      <c r="AG289" s="67" t="s">
        <v>199</v>
      </c>
      <c r="AH289" s="67" t="s">
        <v>199</v>
      </c>
      <c r="AI289" s="67" t="s">
        <v>199</v>
      </c>
      <c r="AJ289" s="67" t="s">
        <v>404</v>
      </c>
      <c r="AK289" s="67" t="s">
        <v>405</v>
      </c>
      <c r="AL289" s="67" t="s">
        <v>666</v>
      </c>
    </row>
    <row r="290" spans="2:38" s="237" customFormat="1" ht="171" hidden="1" x14ac:dyDescent="0.2">
      <c r="B290" s="67" t="s">
        <v>455</v>
      </c>
      <c r="C290" s="68" t="s">
        <v>873</v>
      </c>
      <c r="D290" s="67" t="s">
        <v>1253</v>
      </c>
      <c r="E290" s="92" t="s">
        <v>1204</v>
      </c>
      <c r="F290" s="67" t="s">
        <v>1392</v>
      </c>
      <c r="G290" s="67"/>
      <c r="H290" s="67" t="s">
        <v>1197</v>
      </c>
      <c r="I290" s="67" t="s">
        <v>199</v>
      </c>
      <c r="J290" s="67" t="s">
        <v>199</v>
      </c>
      <c r="K290" s="67" t="s">
        <v>199</v>
      </c>
      <c r="L290" s="67" t="s">
        <v>199</v>
      </c>
      <c r="M290" s="67" t="s">
        <v>1398</v>
      </c>
      <c r="N290" s="67" t="s">
        <v>1399</v>
      </c>
      <c r="O290" s="67" t="s">
        <v>1400</v>
      </c>
      <c r="P290" s="67" t="s">
        <v>817</v>
      </c>
      <c r="Q290" s="67" t="s">
        <v>1279</v>
      </c>
      <c r="R290" s="67" t="s">
        <v>99</v>
      </c>
      <c r="S290" s="77">
        <v>45352</v>
      </c>
      <c r="T290" s="77">
        <v>45046</v>
      </c>
      <c r="U290" s="70" t="s">
        <v>519</v>
      </c>
      <c r="V290" s="51"/>
      <c r="W290" s="67"/>
      <c r="X290" s="67"/>
      <c r="Y290" s="67" t="s">
        <v>356</v>
      </c>
      <c r="Z290" s="67" t="s">
        <v>1280</v>
      </c>
      <c r="AA290" s="67" t="s">
        <v>376</v>
      </c>
      <c r="AB290" s="83" t="s">
        <v>199</v>
      </c>
      <c r="AC290" s="83" t="s">
        <v>199</v>
      </c>
      <c r="AD290" s="67" t="s">
        <v>492</v>
      </c>
      <c r="AE290" s="67" t="s">
        <v>199</v>
      </c>
      <c r="AF290" s="67" t="s">
        <v>199</v>
      </c>
      <c r="AG290" s="67" t="s">
        <v>199</v>
      </c>
      <c r="AH290" s="67" t="s">
        <v>199</v>
      </c>
      <c r="AI290" s="67" t="s">
        <v>199</v>
      </c>
      <c r="AJ290" s="67" t="s">
        <v>199</v>
      </c>
      <c r="AK290" s="67" t="s">
        <v>199</v>
      </c>
      <c r="AL290" s="67" t="s">
        <v>666</v>
      </c>
    </row>
    <row r="291" spans="2:38" s="237" customFormat="1" ht="171" hidden="1" x14ac:dyDescent="0.2">
      <c r="B291" s="67" t="s">
        <v>455</v>
      </c>
      <c r="C291" s="68" t="s">
        <v>873</v>
      </c>
      <c r="D291" s="67" t="s">
        <v>1253</v>
      </c>
      <c r="E291" s="92" t="s">
        <v>1204</v>
      </c>
      <c r="F291" s="67" t="s">
        <v>1404</v>
      </c>
      <c r="G291" s="67"/>
      <c r="H291" s="67" t="s">
        <v>1197</v>
      </c>
      <c r="I291" s="67" t="s">
        <v>877</v>
      </c>
      <c r="J291" s="67" t="s">
        <v>199</v>
      </c>
      <c r="K291" s="67" t="s">
        <v>199</v>
      </c>
      <c r="L291" s="67" t="s">
        <v>199</v>
      </c>
      <c r="M291" s="67" t="s">
        <v>1405</v>
      </c>
      <c r="N291" s="67" t="s">
        <v>1406</v>
      </c>
      <c r="O291" s="69" t="s">
        <v>1407</v>
      </c>
      <c r="P291" s="67" t="s">
        <v>1314</v>
      </c>
      <c r="Q291" s="67" t="s">
        <v>1408</v>
      </c>
      <c r="R291" s="67" t="s">
        <v>99</v>
      </c>
      <c r="S291" s="70">
        <v>45306</v>
      </c>
      <c r="T291" s="70">
        <v>45534</v>
      </c>
      <c r="U291" s="70" t="s">
        <v>519</v>
      </c>
      <c r="V291" s="53"/>
      <c r="W291" s="67"/>
      <c r="X291" s="53">
        <v>0.5</v>
      </c>
      <c r="Y291" s="67" t="s">
        <v>357</v>
      </c>
      <c r="Z291" s="67" t="s">
        <v>199</v>
      </c>
      <c r="AA291" s="67" t="s">
        <v>199</v>
      </c>
      <c r="AB291" s="67" t="s">
        <v>199</v>
      </c>
      <c r="AC291" s="67" t="s">
        <v>199</v>
      </c>
      <c r="AD291" s="67" t="s">
        <v>419</v>
      </c>
      <c r="AE291" s="67" t="s">
        <v>199</v>
      </c>
      <c r="AF291" s="67" t="s">
        <v>199</v>
      </c>
      <c r="AG291" s="67" t="s">
        <v>199</v>
      </c>
      <c r="AH291" s="67" t="s">
        <v>199</v>
      </c>
      <c r="AI291" s="67" t="s">
        <v>199</v>
      </c>
      <c r="AJ291" s="67" t="s">
        <v>199</v>
      </c>
      <c r="AK291" s="67" t="s">
        <v>199</v>
      </c>
      <c r="AL291" s="67" t="s">
        <v>502</v>
      </c>
    </row>
    <row r="292" spans="2:38" s="237" customFormat="1" ht="171" hidden="1" x14ac:dyDescent="0.2">
      <c r="B292" s="67" t="s">
        <v>455</v>
      </c>
      <c r="C292" s="68" t="s">
        <v>873</v>
      </c>
      <c r="D292" s="67" t="s">
        <v>1253</v>
      </c>
      <c r="E292" s="92" t="s">
        <v>1204</v>
      </c>
      <c r="F292" s="67" t="s">
        <v>1404</v>
      </c>
      <c r="G292" s="67"/>
      <c r="H292" s="67" t="s">
        <v>1197</v>
      </c>
      <c r="I292" s="67" t="s">
        <v>877</v>
      </c>
      <c r="J292" s="67" t="s">
        <v>199</v>
      </c>
      <c r="K292" s="67" t="s">
        <v>199</v>
      </c>
      <c r="L292" s="67" t="s">
        <v>199</v>
      </c>
      <c r="M292" s="67" t="s">
        <v>1409</v>
      </c>
      <c r="N292" s="67" t="s">
        <v>1410</v>
      </c>
      <c r="O292" s="69" t="s">
        <v>1411</v>
      </c>
      <c r="P292" s="67" t="s">
        <v>1314</v>
      </c>
      <c r="Q292" s="67"/>
      <c r="R292" s="67" t="s">
        <v>1613</v>
      </c>
      <c r="S292" s="70">
        <v>45306</v>
      </c>
      <c r="T292" s="70">
        <v>45534</v>
      </c>
      <c r="U292" s="70" t="s">
        <v>519</v>
      </c>
      <c r="V292" s="53"/>
      <c r="W292" s="67"/>
      <c r="X292" s="53">
        <v>0.5</v>
      </c>
      <c r="Y292" s="67" t="s">
        <v>357</v>
      </c>
      <c r="Z292" s="67" t="s">
        <v>199</v>
      </c>
      <c r="AA292" s="67" t="s">
        <v>199</v>
      </c>
      <c r="AB292" s="67" t="s">
        <v>199</v>
      </c>
      <c r="AC292" s="67" t="s">
        <v>199</v>
      </c>
      <c r="AD292" s="67" t="s">
        <v>419</v>
      </c>
      <c r="AE292" s="67" t="s">
        <v>199</v>
      </c>
      <c r="AF292" s="67" t="s">
        <v>199</v>
      </c>
      <c r="AG292" s="67" t="s">
        <v>199</v>
      </c>
      <c r="AH292" s="67" t="s">
        <v>199</v>
      </c>
      <c r="AI292" s="67" t="s">
        <v>199</v>
      </c>
      <c r="AJ292" s="67" t="s">
        <v>199</v>
      </c>
      <c r="AK292" s="67" t="s">
        <v>199</v>
      </c>
      <c r="AL292" s="67" t="s">
        <v>502</v>
      </c>
    </row>
    <row r="293" spans="2:38" s="237" customFormat="1" ht="171" hidden="1" x14ac:dyDescent="0.2">
      <c r="B293" s="67" t="s">
        <v>455</v>
      </c>
      <c r="C293" s="68" t="s">
        <v>873</v>
      </c>
      <c r="D293" s="67" t="s">
        <v>1253</v>
      </c>
      <c r="E293" s="92" t="s">
        <v>1204</v>
      </c>
      <c r="F293" s="67" t="s">
        <v>1412</v>
      </c>
      <c r="G293" s="67"/>
      <c r="H293" s="67" t="s">
        <v>1197</v>
      </c>
      <c r="I293" s="67" t="s">
        <v>877</v>
      </c>
      <c r="J293" s="67" t="s">
        <v>199</v>
      </c>
      <c r="K293" s="67" t="s">
        <v>199</v>
      </c>
      <c r="L293" s="67" t="s">
        <v>199</v>
      </c>
      <c r="M293" s="67" t="s">
        <v>1413</v>
      </c>
      <c r="N293" s="67" t="s">
        <v>1414</v>
      </c>
      <c r="O293" s="69" t="s">
        <v>1415</v>
      </c>
      <c r="P293" s="67" t="s">
        <v>1314</v>
      </c>
      <c r="Q293" s="67" t="s">
        <v>1416</v>
      </c>
      <c r="R293" s="67" t="s">
        <v>1613</v>
      </c>
      <c r="S293" s="70">
        <v>45306</v>
      </c>
      <c r="T293" s="70">
        <v>45381</v>
      </c>
      <c r="U293" s="70" t="s">
        <v>519</v>
      </c>
      <c r="V293" s="53"/>
      <c r="W293" s="67"/>
      <c r="X293" s="53">
        <v>1</v>
      </c>
      <c r="Y293" s="67" t="s">
        <v>207</v>
      </c>
      <c r="Z293" s="67" t="s">
        <v>199</v>
      </c>
      <c r="AA293" s="67" t="s">
        <v>199</v>
      </c>
      <c r="AB293" s="67" t="s">
        <v>199</v>
      </c>
      <c r="AC293" s="67" t="s">
        <v>199</v>
      </c>
      <c r="AD293" s="67" t="s">
        <v>419</v>
      </c>
      <c r="AE293" s="67" t="s">
        <v>199</v>
      </c>
      <c r="AF293" s="67" t="s">
        <v>199</v>
      </c>
      <c r="AG293" s="67" t="s">
        <v>199</v>
      </c>
      <c r="AH293" s="67" t="s">
        <v>199</v>
      </c>
      <c r="AI293" s="67" t="s">
        <v>199</v>
      </c>
      <c r="AJ293" s="67" t="s">
        <v>199</v>
      </c>
      <c r="AK293" s="67" t="s">
        <v>199</v>
      </c>
      <c r="AL293" s="67" t="s">
        <v>502</v>
      </c>
    </row>
    <row r="294" spans="2:38" s="237" customFormat="1" ht="185.25" hidden="1" customHeight="1" x14ac:dyDescent="0.2">
      <c r="B294" s="67" t="s">
        <v>455</v>
      </c>
      <c r="C294" s="68" t="s">
        <v>873</v>
      </c>
      <c r="D294" s="67" t="s">
        <v>1310</v>
      </c>
      <c r="E294" s="67" t="s">
        <v>1311</v>
      </c>
      <c r="F294" s="67" t="s">
        <v>1275</v>
      </c>
      <c r="G294" s="67"/>
      <c r="H294" s="67" t="s">
        <v>1197</v>
      </c>
      <c r="I294" s="67" t="s">
        <v>878</v>
      </c>
      <c r="J294" s="67" t="s">
        <v>199</v>
      </c>
      <c r="K294" s="67" t="s">
        <v>199</v>
      </c>
      <c r="L294" s="67" t="s">
        <v>199</v>
      </c>
      <c r="M294" s="67" t="s">
        <v>1312</v>
      </c>
      <c r="N294" s="67" t="s">
        <v>1312</v>
      </c>
      <c r="O294" s="67" t="s">
        <v>1313</v>
      </c>
      <c r="P294" s="67" t="s">
        <v>1314</v>
      </c>
      <c r="Q294" s="67"/>
      <c r="R294" s="67" t="s">
        <v>99</v>
      </c>
      <c r="S294" s="70">
        <v>45306</v>
      </c>
      <c r="T294" s="70">
        <v>45380</v>
      </c>
      <c r="U294" s="70" t="s">
        <v>519</v>
      </c>
      <c r="V294" s="77"/>
      <c r="W294" s="77"/>
      <c r="X294" s="106">
        <v>0.5</v>
      </c>
      <c r="Y294" s="67" t="s">
        <v>357</v>
      </c>
      <c r="Z294" s="67" t="s">
        <v>207</v>
      </c>
      <c r="AA294" s="83" t="s">
        <v>199</v>
      </c>
      <c r="AB294" s="83" t="s">
        <v>199</v>
      </c>
      <c r="AC294" s="83" t="s">
        <v>199</v>
      </c>
      <c r="AD294" s="67" t="s">
        <v>419</v>
      </c>
      <c r="AE294" s="67" t="s">
        <v>199</v>
      </c>
      <c r="AF294" s="67" t="s">
        <v>199</v>
      </c>
      <c r="AG294" s="67" t="s">
        <v>199</v>
      </c>
      <c r="AH294" s="67" t="s">
        <v>199</v>
      </c>
      <c r="AI294" s="67" t="s">
        <v>199</v>
      </c>
      <c r="AJ294" s="67" t="s">
        <v>199</v>
      </c>
      <c r="AK294" s="67" t="s">
        <v>199</v>
      </c>
      <c r="AL294" s="67" t="s">
        <v>502</v>
      </c>
    </row>
    <row r="295" spans="2:38" s="237" customFormat="1" ht="185.25" hidden="1" x14ac:dyDescent="0.2">
      <c r="B295" s="67" t="s">
        <v>455</v>
      </c>
      <c r="C295" s="68" t="s">
        <v>873</v>
      </c>
      <c r="D295" s="67" t="s">
        <v>1310</v>
      </c>
      <c r="E295" s="67" t="s">
        <v>1311</v>
      </c>
      <c r="F295" s="67" t="s">
        <v>1275</v>
      </c>
      <c r="G295" s="67"/>
      <c r="H295" s="67" t="s">
        <v>1197</v>
      </c>
      <c r="I295" s="67" t="s">
        <v>878</v>
      </c>
      <c r="J295" s="67" t="s">
        <v>199</v>
      </c>
      <c r="K295" s="67" t="s">
        <v>199</v>
      </c>
      <c r="L295" s="67" t="s">
        <v>199</v>
      </c>
      <c r="M295" s="67" t="s">
        <v>1315</v>
      </c>
      <c r="N295" s="67" t="s">
        <v>1316</v>
      </c>
      <c r="O295" s="67" t="s">
        <v>1317</v>
      </c>
      <c r="P295" s="67" t="s">
        <v>1314</v>
      </c>
      <c r="Q295" s="67"/>
      <c r="R295" s="67" t="s">
        <v>1613</v>
      </c>
      <c r="S295" s="70">
        <v>45306</v>
      </c>
      <c r="T295" s="70">
        <v>45641</v>
      </c>
      <c r="U295" s="70" t="s">
        <v>519</v>
      </c>
      <c r="V295" s="77"/>
      <c r="W295" s="77"/>
      <c r="X295" s="106">
        <v>0.5</v>
      </c>
      <c r="Y295" s="67" t="s">
        <v>357</v>
      </c>
      <c r="Z295" s="67" t="s">
        <v>207</v>
      </c>
      <c r="AA295" s="83" t="s">
        <v>199</v>
      </c>
      <c r="AB295" s="83" t="s">
        <v>199</v>
      </c>
      <c r="AC295" s="83" t="s">
        <v>199</v>
      </c>
      <c r="AD295" s="67" t="s">
        <v>419</v>
      </c>
      <c r="AE295" s="67" t="s">
        <v>199</v>
      </c>
      <c r="AF295" s="67" t="s">
        <v>199</v>
      </c>
      <c r="AG295" s="67" t="s">
        <v>199</v>
      </c>
      <c r="AH295" s="67" t="s">
        <v>199</v>
      </c>
      <c r="AI295" s="67" t="s">
        <v>199</v>
      </c>
      <c r="AJ295" s="67" t="s">
        <v>199</v>
      </c>
      <c r="AK295" s="67" t="s">
        <v>199</v>
      </c>
      <c r="AL295" s="67" t="s">
        <v>502</v>
      </c>
    </row>
    <row r="296" spans="2:38" s="237" customFormat="1" ht="171" hidden="1" x14ac:dyDescent="0.2">
      <c r="B296" s="67" t="s">
        <v>455</v>
      </c>
      <c r="C296" s="68" t="s">
        <v>873</v>
      </c>
      <c r="D296" s="67" t="s">
        <v>1310</v>
      </c>
      <c r="E296" s="67" t="s">
        <v>1311</v>
      </c>
      <c r="F296" s="67" t="s">
        <v>1275</v>
      </c>
      <c r="G296" s="67"/>
      <c r="H296" s="67" t="s">
        <v>1197</v>
      </c>
      <c r="I296" s="67" t="s">
        <v>877</v>
      </c>
      <c r="J296" s="67" t="s">
        <v>199</v>
      </c>
      <c r="K296" s="67" t="s">
        <v>199</v>
      </c>
      <c r="L296" s="67" t="s">
        <v>199</v>
      </c>
      <c r="M296" s="67" t="s">
        <v>1318</v>
      </c>
      <c r="N296" s="67" t="s">
        <v>1319</v>
      </c>
      <c r="O296" s="67" t="s">
        <v>1320</v>
      </c>
      <c r="P296" s="67" t="s">
        <v>506</v>
      </c>
      <c r="Q296" s="67" t="s">
        <v>1321</v>
      </c>
      <c r="R296" s="67" t="s">
        <v>99</v>
      </c>
      <c r="S296" s="77">
        <v>45444</v>
      </c>
      <c r="T296" s="77">
        <v>45646</v>
      </c>
      <c r="U296" s="70" t="s">
        <v>519</v>
      </c>
      <c r="V296" s="51"/>
      <c r="W296" s="67"/>
      <c r="X296" s="67"/>
      <c r="Y296" s="67" t="s">
        <v>425</v>
      </c>
      <c r="Z296" s="67" t="s">
        <v>199</v>
      </c>
      <c r="AA296" s="67" t="s">
        <v>199</v>
      </c>
      <c r="AB296" s="67" t="s">
        <v>199</v>
      </c>
      <c r="AC296" s="67" t="s">
        <v>199</v>
      </c>
      <c r="AD296" s="67" t="s">
        <v>209</v>
      </c>
      <c r="AE296" s="67" t="s">
        <v>249</v>
      </c>
      <c r="AF296" s="67" t="s">
        <v>199</v>
      </c>
      <c r="AG296" s="67" t="s">
        <v>199</v>
      </c>
      <c r="AH296" s="67" t="s">
        <v>199</v>
      </c>
      <c r="AI296" s="67" t="s">
        <v>199</v>
      </c>
      <c r="AJ296" s="67" t="s">
        <v>199</v>
      </c>
      <c r="AK296" s="67" t="s">
        <v>199</v>
      </c>
      <c r="AL296" s="67" t="s">
        <v>666</v>
      </c>
    </row>
    <row r="297" spans="2:38" s="237" customFormat="1" ht="185.25" hidden="1" x14ac:dyDescent="0.2">
      <c r="B297" s="67" t="s">
        <v>455</v>
      </c>
      <c r="C297" s="68" t="s">
        <v>873</v>
      </c>
      <c r="D297" s="67" t="s">
        <v>1310</v>
      </c>
      <c r="E297" s="67" t="s">
        <v>1311</v>
      </c>
      <c r="F297" s="67" t="s">
        <v>1417</v>
      </c>
      <c r="G297" s="67"/>
      <c r="H297" s="67" t="s">
        <v>1197</v>
      </c>
      <c r="I297" s="67" t="s">
        <v>878</v>
      </c>
      <c r="J297" s="67" t="s">
        <v>199</v>
      </c>
      <c r="K297" s="67" t="s">
        <v>199</v>
      </c>
      <c r="L297" s="67" t="s">
        <v>199</v>
      </c>
      <c r="M297" s="67" t="s">
        <v>1418</v>
      </c>
      <c r="N297" s="67" t="s">
        <v>1419</v>
      </c>
      <c r="O297" s="67" t="s">
        <v>1420</v>
      </c>
      <c r="P297" s="67" t="s">
        <v>1314</v>
      </c>
      <c r="Q297" s="67"/>
      <c r="R297" s="67" t="s">
        <v>99</v>
      </c>
      <c r="S297" s="70">
        <v>45306</v>
      </c>
      <c r="T297" s="70">
        <v>45380</v>
      </c>
      <c r="U297" s="70" t="s">
        <v>519</v>
      </c>
      <c r="V297" s="77"/>
      <c r="W297" s="77"/>
      <c r="X297" s="106">
        <v>0.3</v>
      </c>
      <c r="Y297" s="67" t="s">
        <v>207</v>
      </c>
      <c r="Z297" s="67" t="s">
        <v>357</v>
      </c>
      <c r="AA297" s="67" t="s">
        <v>199</v>
      </c>
      <c r="AB297" s="67" t="s">
        <v>199</v>
      </c>
      <c r="AC297" s="83" t="s">
        <v>199</v>
      </c>
      <c r="AD297" s="67" t="s">
        <v>419</v>
      </c>
      <c r="AE297" s="67" t="s">
        <v>199</v>
      </c>
      <c r="AF297" s="67" t="s">
        <v>199</v>
      </c>
      <c r="AG297" s="67" t="s">
        <v>199</v>
      </c>
      <c r="AH297" s="67" t="s">
        <v>199</v>
      </c>
      <c r="AI297" s="67" t="s">
        <v>199</v>
      </c>
      <c r="AJ297" s="67" t="s">
        <v>199</v>
      </c>
      <c r="AK297" s="67" t="s">
        <v>199</v>
      </c>
      <c r="AL297" s="67" t="s">
        <v>502</v>
      </c>
    </row>
    <row r="298" spans="2:38" s="237" customFormat="1" ht="185.25" hidden="1" x14ac:dyDescent="0.2">
      <c r="B298" s="67" t="s">
        <v>455</v>
      </c>
      <c r="C298" s="68" t="s">
        <v>873</v>
      </c>
      <c r="D298" s="67" t="s">
        <v>1310</v>
      </c>
      <c r="E298" s="67" t="s">
        <v>1311</v>
      </c>
      <c r="F298" s="67" t="s">
        <v>1417</v>
      </c>
      <c r="G298" s="67"/>
      <c r="H298" s="67" t="s">
        <v>1197</v>
      </c>
      <c r="I298" s="67" t="s">
        <v>878</v>
      </c>
      <c r="J298" s="67" t="s">
        <v>199</v>
      </c>
      <c r="K298" s="67" t="s">
        <v>199</v>
      </c>
      <c r="L298" s="67" t="s">
        <v>199</v>
      </c>
      <c r="M298" s="67" t="s">
        <v>1421</v>
      </c>
      <c r="N298" s="67" t="s">
        <v>1422</v>
      </c>
      <c r="O298" s="67" t="s">
        <v>1423</v>
      </c>
      <c r="P298" s="67" t="s">
        <v>1314</v>
      </c>
      <c r="Q298" s="67"/>
      <c r="R298" s="67" t="s">
        <v>99</v>
      </c>
      <c r="S298" s="70">
        <v>45306</v>
      </c>
      <c r="T298" s="70">
        <v>45656</v>
      </c>
      <c r="U298" s="70" t="s">
        <v>519</v>
      </c>
      <c r="V298" s="77"/>
      <c r="W298" s="77"/>
      <c r="X298" s="106">
        <v>0.7</v>
      </c>
      <c r="Y298" s="67" t="s">
        <v>425</v>
      </c>
      <c r="Z298" s="67" t="s">
        <v>357</v>
      </c>
      <c r="AA298" s="67" t="s">
        <v>199</v>
      </c>
      <c r="AB298" s="67" t="s">
        <v>199</v>
      </c>
      <c r="AC298" s="83" t="s">
        <v>199</v>
      </c>
      <c r="AD298" s="67" t="s">
        <v>419</v>
      </c>
      <c r="AE298" s="67" t="s">
        <v>199</v>
      </c>
      <c r="AF298" s="67" t="s">
        <v>199</v>
      </c>
      <c r="AG298" s="67" t="s">
        <v>199</v>
      </c>
      <c r="AH298" s="67" t="s">
        <v>199</v>
      </c>
      <c r="AI298" s="67" t="s">
        <v>199</v>
      </c>
      <c r="AJ298" s="67" t="s">
        <v>199</v>
      </c>
      <c r="AK298" s="67" t="s">
        <v>199</v>
      </c>
      <c r="AL298" s="67" t="s">
        <v>502</v>
      </c>
    </row>
    <row r="299" spans="2:38" s="237" customFormat="1" ht="185.25" hidden="1" x14ac:dyDescent="0.2">
      <c r="B299" s="67" t="s">
        <v>455</v>
      </c>
      <c r="C299" s="68" t="s">
        <v>873</v>
      </c>
      <c r="D299" s="67" t="s">
        <v>1310</v>
      </c>
      <c r="E299" s="67" t="s">
        <v>1311</v>
      </c>
      <c r="F299" s="67" t="s">
        <v>1424</v>
      </c>
      <c r="G299" s="67"/>
      <c r="H299" s="67" t="s">
        <v>1197</v>
      </c>
      <c r="I299" s="67" t="s">
        <v>878</v>
      </c>
      <c r="J299" s="67" t="s">
        <v>199</v>
      </c>
      <c r="K299" s="67" t="s">
        <v>199</v>
      </c>
      <c r="L299" s="67" t="s">
        <v>199</v>
      </c>
      <c r="M299" s="67" t="s">
        <v>1425</v>
      </c>
      <c r="N299" s="67" t="s">
        <v>1426</v>
      </c>
      <c r="O299" s="67" t="s">
        <v>1424</v>
      </c>
      <c r="P299" s="67" t="s">
        <v>1314</v>
      </c>
      <c r="Q299" s="67"/>
      <c r="R299" s="67" t="s">
        <v>99</v>
      </c>
      <c r="S299" s="70">
        <v>45306</v>
      </c>
      <c r="T299" s="70">
        <v>45380</v>
      </c>
      <c r="U299" s="70" t="s">
        <v>519</v>
      </c>
      <c r="V299" s="77"/>
      <c r="W299" s="77"/>
      <c r="X299" s="106">
        <v>0.3</v>
      </c>
      <c r="Y299" s="67" t="s">
        <v>357</v>
      </c>
      <c r="Z299" s="67" t="s">
        <v>207</v>
      </c>
      <c r="AA299" s="67" t="s">
        <v>199</v>
      </c>
      <c r="AB299" s="67" t="s">
        <v>199</v>
      </c>
      <c r="AC299" s="83" t="s">
        <v>199</v>
      </c>
      <c r="AD299" s="67" t="s">
        <v>419</v>
      </c>
      <c r="AE299" s="67" t="s">
        <v>492</v>
      </c>
      <c r="AF299" s="67" t="s">
        <v>199</v>
      </c>
      <c r="AG299" s="67" t="s">
        <v>199</v>
      </c>
      <c r="AH299" s="67" t="s">
        <v>199</v>
      </c>
      <c r="AI299" s="67" t="s">
        <v>199</v>
      </c>
      <c r="AJ299" s="67" t="s">
        <v>199</v>
      </c>
      <c r="AK299" s="67" t="s">
        <v>199</v>
      </c>
      <c r="AL299" s="67" t="s">
        <v>502</v>
      </c>
    </row>
    <row r="300" spans="2:38" s="237" customFormat="1" ht="185.25" hidden="1" x14ac:dyDescent="0.2">
      <c r="B300" s="67" t="s">
        <v>455</v>
      </c>
      <c r="C300" s="68" t="s">
        <v>873</v>
      </c>
      <c r="D300" s="67" t="s">
        <v>1310</v>
      </c>
      <c r="E300" s="67" t="s">
        <v>1311</v>
      </c>
      <c r="F300" s="67" t="s">
        <v>1424</v>
      </c>
      <c r="G300" s="67"/>
      <c r="H300" s="67" t="s">
        <v>1197</v>
      </c>
      <c r="I300" s="67" t="s">
        <v>878</v>
      </c>
      <c r="J300" s="67" t="s">
        <v>199</v>
      </c>
      <c r="K300" s="67" t="s">
        <v>199</v>
      </c>
      <c r="L300" s="67" t="s">
        <v>199</v>
      </c>
      <c r="M300" s="67" t="s">
        <v>1427</v>
      </c>
      <c r="N300" s="67" t="s">
        <v>1428</v>
      </c>
      <c r="O300" s="67" t="s">
        <v>1423</v>
      </c>
      <c r="P300" s="67" t="s">
        <v>1314</v>
      </c>
      <c r="Q300" s="67"/>
      <c r="R300" s="67" t="s">
        <v>99</v>
      </c>
      <c r="S300" s="70">
        <v>45383</v>
      </c>
      <c r="T300" s="70">
        <v>45641</v>
      </c>
      <c r="U300" s="70" t="s">
        <v>99</v>
      </c>
      <c r="V300" s="77"/>
      <c r="W300" s="77"/>
      <c r="X300" s="106">
        <v>0.7</v>
      </c>
      <c r="Y300" s="67" t="s">
        <v>357</v>
      </c>
      <c r="Z300" s="67" t="s">
        <v>425</v>
      </c>
      <c r="AA300" s="67" t="s">
        <v>199</v>
      </c>
      <c r="AB300" s="67" t="s">
        <v>199</v>
      </c>
      <c r="AC300" s="83" t="s">
        <v>199</v>
      </c>
      <c r="AD300" s="67" t="s">
        <v>419</v>
      </c>
      <c r="AE300" s="67" t="s">
        <v>199</v>
      </c>
      <c r="AF300" s="67" t="s">
        <v>199</v>
      </c>
      <c r="AG300" s="67" t="s">
        <v>199</v>
      </c>
      <c r="AH300" s="67" t="s">
        <v>199</v>
      </c>
      <c r="AI300" s="67" t="s">
        <v>199</v>
      </c>
      <c r="AJ300" s="67" t="s">
        <v>199</v>
      </c>
      <c r="AK300" s="67" t="s">
        <v>199</v>
      </c>
      <c r="AL300" s="67" t="s">
        <v>502</v>
      </c>
    </row>
    <row r="301" spans="2:38" s="237" customFormat="1" ht="185.25" hidden="1" x14ac:dyDescent="0.2">
      <c r="B301" s="67" t="s">
        <v>455</v>
      </c>
      <c r="C301" s="68" t="s">
        <v>873</v>
      </c>
      <c r="D301" s="67" t="s">
        <v>1310</v>
      </c>
      <c r="E301" s="67" t="s">
        <v>1311</v>
      </c>
      <c r="F301" s="67" t="s">
        <v>1429</v>
      </c>
      <c r="G301" s="67"/>
      <c r="H301" s="67" t="s">
        <v>1197</v>
      </c>
      <c r="I301" s="67" t="s">
        <v>878</v>
      </c>
      <c r="J301" s="67" t="s">
        <v>199</v>
      </c>
      <c r="K301" s="67" t="s">
        <v>199</v>
      </c>
      <c r="L301" s="67" t="s">
        <v>199</v>
      </c>
      <c r="M301" s="67" t="s">
        <v>1430</v>
      </c>
      <c r="N301" s="67" t="s">
        <v>1431</v>
      </c>
      <c r="O301" s="67" t="s">
        <v>1432</v>
      </c>
      <c r="P301" s="67" t="s">
        <v>1314</v>
      </c>
      <c r="Q301" s="67" t="s">
        <v>1416</v>
      </c>
      <c r="R301" s="67" t="s">
        <v>1613</v>
      </c>
      <c r="S301" s="70">
        <v>45306</v>
      </c>
      <c r="T301" s="70">
        <v>45380</v>
      </c>
      <c r="U301" s="70" t="s">
        <v>519</v>
      </c>
      <c r="V301" s="77"/>
      <c r="W301" s="77"/>
      <c r="X301" s="106">
        <v>1</v>
      </c>
      <c r="Y301" s="67" t="s">
        <v>357</v>
      </c>
      <c r="Z301" s="67" t="s">
        <v>199</v>
      </c>
      <c r="AA301" s="67" t="s">
        <v>199</v>
      </c>
      <c r="AB301" s="67" t="s">
        <v>199</v>
      </c>
      <c r="AC301" s="67" t="s">
        <v>199</v>
      </c>
      <c r="AD301" s="67" t="s">
        <v>419</v>
      </c>
      <c r="AE301" s="67" t="s">
        <v>199</v>
      </c>
      <c r="AF301" s="67" t="s">
        <v>199</v>
      </c>
      <c r="AG301" s="67" t="s">
        <v>199</v>
      </c>
      <c r="AH301" s="67" t="s">
        <v>199</v>
      </c>
      <c r="AI301" s="67" t="s">
        <v>199</v>
      </c>
      <c r="AJ301" s="67" t="s">
        <v>199</v>
      </c>
      <c r="AK301" s="67" t="s">
        <v>199</v>
      </c>
      <c r="AL301" s="67" t="s">
        <v>502</v>
      </c>
    </row>
    <row r="302" spans="2:38" s="237" customFormat="1" ht="171" hidden="1" x14ac:dyDescent="0.2">
      <c r="B302" s="67" t="s">
        <v>455</v>
      </c>
      <c r="C302" s="68" t="s">
        <v>873</v>
      </c>
      <c r="D302" s="67" t="s">
        <v>1310</v>
      </c>
      <c r="E302" s="67" t="s">
        <v>1311</v>
      </c>
      <c r="F302" s="67" t="s">
        <v>1433</v>
      </c>
      <c r="G302" s="67"/>
      <c r="H302" s="67" t="s">
        <v>1197</v>
      </c>
      <c r="I302" s="67" t="s">
        <v>199</v>
      </c>
      <c r="J302" s="67" t="s">
        <v>199</v>
      </c>
      <c r="K302" s="67" t="s">
        <v>199</v>
      </c>
      <c r="L302" s="67" t="s">
        <v>199</v>
      </c>
      <c r="M302" s="67" t="s">
        <v>1434</v>
      </c>
      <c r="N302" s="67" t="s">
        <v>1435</v>
      </c>
      <c r="O302" s="69" t="s">
        <v>1436</v>
      </c>
      <c r="P302" s="67" t="s">
        <v>1314</v>
      </c>
      <c r="Q302" s="67" t="s">
        <v>1437</v>
      </c>
      <c r="R302" s="67" t="s">
        <v>99</v>
      </c>
      <c r="S302" s="70">
        <v>45292</v>
      </c>
      <c r="T302" s="70">
        <v>45473</v>
      </c>
      <c r="U302" s="70" t="s">
        <v>519</v>
      </c>
      <c r="V302" s="51">
        <v>0</v>
      </c>
      <c r="W302" s="67">
        <v>0</v>
      </c>
      <c r="X302" s="67"/>
      <c r="Y302" s="67" t="s">
        <v>357</v>
      </c>
      <c r="Z302" s="67" t="s">
        <v>480</v>
      </c>
      <c r="AA302" s="67" t="s">
        <v>199</v>
      </c>
      <c r="AB302" s="67" t="s">
        <v>199</v>
      </c>
      <c r="AC302" s="67" t="s">
        <v>199</v>
      </c>
      <c r="AD302" s="67" t="s">
        <v>492</v>
      </c>
      <c r="AE302" s="67" t="s">
        <v>520</v>
      </c>
      <c r="AF302" s="67" t="s">
        <v>359</v>
      </c>
      <c r="AG302" s="67" t="s">
        <v>199</v>
      </c>
      <c r="AH302" s="67" t="s">
        <v>199</v>
      </c>
      <c r="AI302" s="67" t="s">
        <v>199</v>
      </c>
      <c r="AJ302" s="67" t="s">
        <v>199</v>
      </c>
      <c r="AK302" s="67" t="s">
        <v>199</v>
      </c>
      <c r="AL302" s="67" t="s">
        <v>666</v>
      </c>
    </row>
    <row r="303" spans="2:38" s="237" customFormat="1" ht="171" hidden="1" x14ac:dyDescent="0.2">
      <c r="B303" s="67" t="s">
        <v>455</v>
      </c>
      <c r="C303" s="68" t="s">
        <v>873</v>
      </c>
      <c r="D303" s="67" t="s">
        <v>1310</v>
      </c>
      <c r="E303" s="67" t="s">
        <v>1311</v>
      </c>
      <c r="F303" s="67" t="s">
        <v>1433</v>
      </c>
      <c r="G303" s="67"/>
      <c r="H303" s="67" t="s">
        <v>1197</v>
      </c>
      <c r="I303" s="67" t="s">
        <v>199</v>
      </c>
      <c r="J303" s="67" t="s">
        <v>199</v>
      </c>
      <c r="K303" s="67" t="s">
        <v>199</v>
      </c>
      <c r="L303" s="67" t="s">
        <v>199</v>
      </c>
      <c r="M303" s="67" t="s">
        <v>1438</v>
      </c>
      <c r="N303" s="67" t="s">
        <v>1439</v>
      </c>
      <c r="O303" s="67" t="s">
        <v>1440</v>
      </c>
      <c r="P303" s="67" t="s">
        <v>1314</v>
      </c>
      <c r="Q303" s="67"/>
      <c r="R303" s="67" t="s">
        <v>99</v>
      </c>
      <c r="S303" s="70">
        <v>45292</v>
      </c>
      <c r="T303" s="70">
        <v>45565</v>
      </c>
      <c r="U303" s="70" t="s">
        <v>99</v>
      </c>
      <c r="V303" s="51">
        <v>0</v>
      </c>
      <c r="W303" s="67">
        <v>0</v>
      </c>
      <c r="X303" s="69"/>
      <c r="Y303" s="67" t="s">
        <v>357</v>
      </c>
      <c r="Z303" s="67" t="s">
        <v>199</v>
      </c>
      <c r="AA303" s="67" t="s">
        <v>199</v>
      </c>
      <c r="AB303" s="67" t="s">
        <v>199</v>
      </c>
      <c r="AC303" s="101" t="s">
        <v>199</v>
      </c>
      <c r="AD303" s="67" t="s">
        <v>359</v>
      </c>
      <c r="AE303" s="67" t="s">
        <v>492</v>
      </c>
      <c r="AF303" s="67" t="s">
        <v>199</v>
      </c>
      <c r="AG303" s="113" t="s">
        <v>199</v>
      </c>
      <c r="AH303" s="113" t="s">
        <v>199</v>
      </c>
      <c r="AI303" s="101" t="s">
        <v>199</v>
      </c>
      <c r="AJ303" s="67" t="s">
        <v>199</v>
      </c>
      <c r="AK303" s="67" t="s">
        <v>199</v>
      </c>
      <c r="AL303" s="67" t="s">
        <v>502</v>
      </c>
    </row>
    <row r="304" spans="2:38" s="237" customFormat="1" ht="171" hidden="1" x14ac:dyDescent="0.2">
      <c r="B304" s="67" t="s">
        <v>455</v>
      </c>
      <c r="C304" s="67" t="s">
        <v>873</v>
      </c>
      <c r="D304" s="67" t="s">
        <v>1310</v>
      </c>
      <c r="E304" s="67" t="s">
        <v>1311</v>
      </c>
      <c r="F304" s="67" t="s">
        <v>1433</v>
      </c>
      <c r="G304" s="67"/>
      <c r="H304" s="67" t="s">
        <v>1197</v>
      </c>
      <c r="I304" s="67" t="s">
        <v>199</v>
      </c>
      <c r="J304" s="67" t="s">
        <v>199</v>
      </c>
      <c r="K304" s="67" t="s">
        <v>199</v>
      </c>
      <c r="L304" s="67" t="s">
        <v>199</v>
      </c>
      <c r="M304" s="67" t="s">
        <v>1441</v>
      </c>
      <c r="N304" s="67" t="s">
        <v>1442</v>
      </c>
      <c r="O304" s="67" t="s">
        <v>1443</v>
      </c>
      <c r="P304" s="67" t="s">
        <v>1314</v>
      </c>
      <c r="Q304" s="67" t="s">
        <v>1444</v>
      </c>
      <c r="R304" s="67" t="s">
        <v>99</v>
      </c>
      <c r="S304" s="70">
        <v>45292</v>
      </c>
      <c r="T304" s="70">
        <v>45657</v>
      </c>
      <c r="U304" s="70" t="s">
        <v>282</v>
      </c>
      <c r="V304" s="51">
        <v>0</v>
      </c>
      <c r="W304" s="67">
        <v>0</v>
      </c>
      <c r="X304" s="69">
        <v>40</v>
      </c>
      <c r="Y304" s="67" t="s">
        <v>357</v>
      </c>
      <c r="Z304" s="67" t="s">
        <v>425</v>
      </c>
      <c r="AA304" s="67" t="s">
        <v>199</v>
      </c>
      <c r="AB304" s="67" t="s">
        <v>199</v>
      </c>
      <c r="AC304" s="101" t="s">
        <v>199</v>
      </c>
      <c r="AD304" s="67" t="s">
        <v>359</v>
      </c>
      <c r="AE304" s="67" t="s">
        <v>492</v>
      </c>
      <c r="AF304" s="67" t="s">
        <v>199</v>
      </c>
      <c r="AG304" s="113" t="s">
        <v>199</v>
      </c>
      <c r="AH304" s="113" t="s">
        <v>199</v>
      </c>
      <c r="AI304" s="101" t="s">
        <v>199</v>
      </c>
      <c r="AJ304" s="67" t="s">
        <v>199</v>
      </c>
      <c r="AK304" s="67" t="s">
        <v>199</v>
      </c>
      <c r="AL304" s="67" t="s">
        <v>502</v>
      </c>
    </row>
    <row r="305" spans="2:38" s="237" customFormat="1" ht="142.5" hidden="1" x14ac:dyDescent="0.2">
      <c r="B305" s="67" t="s">
        <v>193</v>
      </c>
      <c r="C305" s="68" t="s">
        <v>1445</v>
      </c>
      <c r="D305" s="67" t="s">
        <v>1446</v>
      </c>
      <c r="E305" s="251" t="s">
        <v>1447</v>
      </c>
      <c r="F305" s="251" t="s">
        <v>1448</v>
      </c>
      <c r="G305" s="251"/>
      <c r="H305" s="67" t="s">
        <v>1197</v>
      </c>
      <c r="I305" s="67" t="s">
        <v>1449</v>
      </c>
      <c r="J305" s="67" t="s">
        <v>199</v>
      </c>
      <c r="K305" s="67" t="s">
        <v>199</v>
      </c>
      <c r="L305" s="67" t="s">
        <v>199</v>
      </c>
      <c r="M305" s="252" t="s">
        <v>1450</v>
      </c>
      <c r="N305" s="67" t="s">
        <v>1451</v>
      </c>
      <c r="O305" s="69" t="s">
        <v>1452</v>
      </c>
      <c r="P305" s="67" t="s">
        <v>1437</v>
      </c>
      <c r="Q305" s="67" t="s">
        <v>1453</v>
      </c>
      <c r="R305" s="84" t="s">
        <v>99</v>
      </c>
      <c r="S305" s="70">
        <v>45301</v>
      </c>
      <c r="T305" s="70">
        <v>45332</v>
      </c>
      <c r="U305" s="70" t="s">
        <v>0</v>
      </c>
      <c r="V305" s="53"/>
      <c r="W305" s="67"/>
      <c r="X305" s="82">
        <v>0.2</v>
      </c>
      <c r="Y305" s="67" t="s">
        <v>248</v>
      </c>
      <c r="Z305" s="67" t="s">
        <v>199</v>
      </c>
      <c r="AA305" s="67" t="s">
        <v>199</v>
      </c>
      <c r="AB305" s="67" t="s">
        <v>199</v>
      </c>
      <c r="AC305" s="67" t="s">
        <v>199</v>
      </c>
      <c r="AD305" s="67" t="s">
        <v>419</v>
      </c>
      <c r="AE305" s="67" t="s">
        <v>249</v>
      </c>
      <c r="AF305" s="67" t="s">
        <v>492</v>
      </c>
      <c r="AG305" s="67" t="s">
        <v>199</v>
      </c>
      <c r="AH305" s="67" t="s">
        <v>199</v>
      </c>
      <c r="AI305" s="67" t="s">
        <v>199</v>
      </c>
      <c r="AJ305" s="67" t="s">
        <v>199</v>
      </c>
      <c r="AK305" s="67" t="s">
        <v>199</v>
      </c>
      <c r="AL305" s="67" t="s">
        <v>502</v>
      </c>
    </row>
    <row r="306" spans="2:38" s="237" customFormat="1" ht="142.5" hidden="1" x14ac:dyDescent="0.2">
      <c r="B306" s="67" t="s">
        <v>193</v>
      </c>
      <c r="C306" s="68" t="s">
        <v>1445</v>
      </c>
      <c r="D306" s="67" t="s">
        <v>1446</v>
      </c>
      <c r="E306" s="251" t="s">
        <v>1447</v>
      </c>
      <c r="F306" s="251" t="s">
        <v>1448</v>
      </c>
      <c r="G306" s="251"/>
      <c r="H306" s="67" t="s">
        <v>1197</v>
      </c>
      <c r="I306" s="67" t="s">
        <v>1449</v>
      </c>
      <c r="J306" s="67" t="s">
        <v>199</v>
      </c>
      <c r="K306" s="67" t="s">
        <v>199</v>
      </c>
      <c r="L306" s="67" t="s">
        <v>199</v>
      </c>
      <c r="M306" s="252" t="s">
        <v>1454</v>
      </c>
      <c r="N306" s="67" t="s">
        <v>1455</v>
      </c>
      <c r="O306" s="69" t="s">
        <v>1456</v>
      </c>
      <c r="P306" s="67" t="s">
        <v>1314</v>
      </c>
      <c r="Q306" s="67" t="s">
        <v>1457</v>
      </c>
      <c r="R306" s="84" t="s">
        <v>99</v>
      </c>
      <c r="S306" s="70">
        <v>45352</v>
      </c>
      <c r="T306" s="70">
        <v>45442</v>
      </c>
      <c r="U306" s="70" t="s">
        <v>0</v>
      </c>
      <c r="V306" s="53"/>
      <c r="W306" s="67"/>
      <c r="X306" s="82">
        <v>0.8</v>
      </c>
      <c r="Y306" s="67" t="s">
        <v>248</v>
      </c>
      <c r="Z306" s="67" t="s">
        <v>199</v>
      </c>
      <c r="AA306" s="67" t="s">
        <v>199</v>
      </c>
      <c r="AB306" s="67" t="s">
        <v>199</v>
      </c>
      <c r="AC306" s="67" t="s">
        <v>199</v>
      </c>
      <c r="AD306" s="67" t="s">
        <v>419</v>
      </c>
      <c r="AE306" s="67" t="s">
        <v>249</v>
      </c>
      <c r="AF306" s="67" t="s">
        <v>492</v>
      </c>
      <c r="AG306" s="67" t="s">
        <v>199</v>
      </c>
      <c r="AH306" s="67" t="s">
        <v>199</v>
      </c>
      <c r="AI306" s="67" t="s">
        <v>199</v>
      </c>
      <c r="AJ306" s="67" t="s">
        <v>199</v>
      </c>
      <c r="AK306" s="67" t="s">
        <v>199</v>
      </c>
      <c r="AL306" s="67" t="s">
        <v>502</v>
      </c>
    </row>
    <row r="307" spans="2:38" s="237" customFormat="1" ht="142.5" hidden="1" x14ac:dyDescent="0.2">
      <c r="B307" s="67" t="s">
        <v>193</v>
      </c>
      <c r="C307" s="68" t="s">
        <v>1445</v>
      </c>
      <c r="D307" s="67" t="s">
        <v>1446</v>
      </c>
      <c r="E307" s="251" t="s">
        <v>1447</v>
      </c>
      <c r="F307" s="251" t="s">
        <v>1458</v>
      </c>
      <c r="G307" s="251"/>
      <c r="H307" s="67" t="s">
        <v>1197</v>
      </c>
      <c r="I307" s="67" t="s">
        <v>1449</v>
      </c>
      <c r="J307" s="67" t="s">
        <v>199</v>
      </c>
      <c r="K307" s="67" t="s">
        <v>199</v>
      </c>
      <c r="L307" s="67" t="s">
        <v>199</v>
      </c>
      <c r="M307" s="252" t="s">
        <v>1459</v>
      </c>
      <c r="N307" s="67" t="s">
        <v>1460</v>
      </c>
      <c r="O307" s="69" t="s">
        <v>1461</v>
      </c>
      <c r="P307" s="67" t="s">
        <v>1462</v>
      </c>
      <c r="Q307" s="67" t="s">
        <v>1463</v>
      </c>
      <c r="R307" s="67" t="s">
        <v>99</v>
      </c>
      <c r="S307" s="70">
        <v>45514</v>
      </c>
      <c r="T307" s="70">
        <v>45641</v>
      </c>
      <c r="U307" s="70" t="s">
        <v>519</v>
      </c>
      <c r="V307" s="53"/>
      <c r="W307" s="67"/>
      <c r="X307" s="82">
        <v>0.5</v>
      </c>
      <c r="Y307" s="67" t="s">
        <v>207</v>
      </c>
      <c r="Z307" s="67" t="s">
        <v>465</v>
      </c>
      <c r="AA307" s="67" t="s">
        <v>199</v>
      </c>
      <c r="AB307" s="67" t="s">
        <v>199</v>
      </c>
      <c r="AC307" s="83" t="s">
        <v>199</v>
      </c>
      <c r="AD307" s="67" t="s">
        <v>419</v>
      </c>
      <c r="AE307" s="67" t="s">
        <v>492</v>
      </c>
      <c r="AF307" s="67" t="s">
        <v>199</v>
      </c>
      <c r="AG307" s="67" t="s">
        <v>199</v>
      </c>
      <c r="AH307" s="67" t="s">
        <v>199</v>
      </c>
      <c r="AI307" s="67" t="s">
        <v>199</v>
      </c>
      <c r="AJ307" s="67" t="s">
        <v>199</v>
      </c>
      <c r="AK307" s="67" t="s">
        <v>199</v>
      </c>
      <c r="AL307" s="67" t="s">
        <v>502</v>
      </c>
    </row>
    <row r="308" spans="2:38" s="237" customFormat="1" ht="142.5" hidden="1" x14ac:dyDescent="0.2">
      <c r="B308" s="67" t="s">
        <v>193</v>
      </c>
      <c r="C308" s="68" t="s">
        <v>1445</v>
      </c>
      <c r="D308" s="67" t="s">
        <v>1446</v>
      </c>
      <c r="E308" s="251" t="s">
        <v>1447</v>
      </c>
      <c r="F308" s="251" t="s">
        <v>1458</v>
      </c>
      <c r="G308" s="251"/>
      <c r="H308" s="67" t="s">
        <v>1197</v>
      </c>
      <c r="I308" s="67" t="s">
        <v>1449</v>
      </c>
      <c r="J308" s="67" t="s">
        <v>199</v>
      </c>
      <c r="K308" s="67" t="s">
        <v>199</v>
      </c>
      <c r="L308" s="67" t="s">
        <v>199</v>
      </c>
      <c r="M308" s="236" t="s">
        <v>1464</v>
      </c>
      <c r="N308" s="67" t="s">
        <v>1460</v>
      </c>
      <c r="O308" s="69" t="s">
        <v>1465</v>
      </c>
      <c r="P308" s="67" t="s">
        <v>1437</v>
      </c>
      <c r="Q308" s="67" t="s">
        <v>1453</v>
      </c>
      <c r="R308" s="67" t="s">
        <v>99</v>
      </c>
      <c r="S308" s="70">
        <v>45611</v>
      </c>
      <c r="T308" s="70">
        <v>45641</v>
      </c>
      <c r="U308" s="70" t="s">
        <v>519</v>
      </c>
      <c r="V308" s="53"/>
      <c r="W308" s="67"/>
      <c r="X308" s="82">
        <v>0.5</v>
      </c>
      <c r="Y308" s="67" t="s">
        <v>207</v>
      </c>
      <c r="Z308" s="67" t="s">
        <v>465</v>
      </c>
      <c r="AA308" s="67" t="s">
        <v>199</v>
      </c>
      <c r="AB308" s="67" t="s">
        <v>199</v>
      </c>
      <c r="AC308" s="83" t="s">
        <v>199</v>
      </c>
      <c r="AD308" s="67" t="s">
        <v>419</v>
      </c>
      <c r="AE308" s="67" t="s">
        <v>492</v>
      </c>
      <c r="AF308" s="67" t="s">
        <v>199</v>
      </c>
      <c r="AG308" s="67" t="s">
        <v>199</v>
      </c>
      <c r="AH308" s="67" t="s">
        <v>199</v>
      </c>
      <c r="AI308" s="67" t="s">
        <v>199</v>
      </c>
      <c r="AJ308" s="67" t="s">
        <v>199</v>
      </c>
      <c r="AK308" s="67" t="s">
        <v>199</v>
      </c>
      <c r="AL308" s="67" t="s">
        <v>502</v>
      </c>
    </row>
    <row r="309" spans="2:38" s="237" customFormat="1" ht="142.5" hidden="1" x14ac:dyDescent="0.2">
      <c r="B309" s="67" t="s">
        <v>193</v>
      </c>
      <c r="C309" s="68" t="s">
        <v>1445</v>
      </c>
      <c r="D309" s="67" t="s">
        <v>1446</v>
      </c>
      <c r="E309" s="251" t="s">
        <v>1447</v>
      </c>
      <c r="F309" s="251" t="s">
        <v>1458</v>
      </c>
      <c r="G309" s="251"/>
      <c r="H309" s="67" t="s">
        <v>1197</v>
      </c>
      <c r="I309" s="67" t="s">
        <v>1449</v>
      </c>
      <c r="J309" s="67" t="s">
        <v>199</v>
      </c>
      <c r="K309" s="67" t="s">
        <v>199</v>
      </c>
      <c r="L309" s="67" t="s">
        <v>199</v>
      </c>
      <c r="M309" s="236" t="s">
        <v>1466</v>
      </c>
      <c r="N309" s="67" t="s">
        <v>1467</v>
      </c>
      <c r="O309" s="69" t="s">
        <v>1468</v>
      </c>
      <c r="P309" s="67" t="s">
        <v>1314</v>
      </c>
      <c r="Q309" s="67" t="s">
        <v>1457</v>
      </c>
      <c r="R309" s="67" t="s">
        <v>99</v>
      </c>
      <c r="S309" s="70">
        <v>45292</v>
      </c>
      <c r="T309" s="70">
        <v>45565</v>
      </c>
      <c r="U309" s="70" t="s">
        <v>99</v>
      </c>
      <c r="V309" s="51">
        <v>0</v>
      </c>
      <c r="W309" s="67">
        <v>0</v>
      </c>
      <c r="X309" s="67">
        <v>50</v>
      </c>
      <c r="Y309" s="67" t="s">
        <v>207</v>
      </c>
      <c r="Z309" s="67" t="s">
        <v>376</v>
      </c>
      <c r="AA309" s="67" t="s">
        <v>465</v>
      </c>
      <c r="AB309" s="67" t="s">
        <v>199</v>
      </c>
      <c r="AC309" s="83" t="s">
        <v>199</v>
      </c>
      <c r="AD309" s="67" t="s">
        <v>492</v>
      </c>
      <c r="AE309" s="67" t="s">
        <v>199</v>
      </c>
      <c r="AF309" s="67" t="s">
        <v>199</v>
      </c>
      <c r="AG309" s="67" t="s">
        <v>199</v>
      </c>
      <c r="AH309" s="67" t="s">
        <v>199</v>
      </c>
      <c r="AI309" s="67" t="s">
        <v>199</v>
      </c>
      <c r="AJ309" s="67" t="s">
        <v>199</v>
      </c>
      <c r="AK309" s="67" t="s">
        <v>199</v>
      </c>
      <c r="AL309" s="67" t="s">
        <v>502</v>
      </c>
    </row>
    <row r="310" spans="2:38" s="237" customFormat="1" ht="142.5" hidden="1" x14ac:dyDescent="0.2">
      <c r="B310" s="67" t="s">
        <v>193</v>
      </c>
      <c r="C310" s="68" t="s">
        <v>1445</v>
      </c>
      <c r="D310" s="67" t="s">
        <v>1446</v>
      </c>
      <c r="E310" s="251" t="s">
        <v>1447</v>
      </c>
      <c r="F310" s="251" t="s">
        <v>1458</v>
      </c>
      <c r="G310" s="251"/>
      <c r="H310" s="67" t="s">
        <v>1197</v>
      </c>
      <c r="I310" s="67" t="s">
        <v>1449</v>
      </c>
      <c r="J310" s="67" t="s">
        <v>199</v>
      </c>
      <c r="K310" s="67" t="s">
        <v>199</v>
      </c>
      <c r="L310" s="67" t="s">
        <v>199</v>
      </c>
      <c r="M310" s="236" t="s">
        <v>812</v>
      </c>
      <c r="N310" s="67" t="s">
        <v>812</v>
      </c>
      <c r="O310" s="69" t="s">
        <v>495</v>
      </c>
      <c r="P310" s="67" t="s">
        <v>1314</v>
      </c>
      <c r="Q310" s="67" t="s">
        <v>1457</v>
      </c>
      <c r="R310" s="67" t="s">
        <v>99</v>
      </c>
      <c r="S310" s="70">
        <v>45292</v>
      </c>
      <c r="T310" s="70">
        <v>45565</v>
      </c>
      <c r="U310" s="70" t="s">
        <v>99</v>
      </c>
      <c r="V310" s="51">
        <v>0</v>
      </c>
      <c r="W310" s="67">
        <v>0</v>
      </c>
      <c r="X310" s="67">
        <v>50</v>
      </c>
      <c r="Y310" s="67" t="s">
        <v>207</v>
      </c>
      <c r="Z310" s="67" t="s">
        <v>376</v>
      </c>
      <c r="AA310" s="67" t="s">
        <v>465</v>
      </c>
      <c r="AB310" s="67" t="s">
        <v>1469</v>
      </c>
      <c r="AC310" s="83" t="s">
        <v>199</v>
      </c>
      <c r="AD310" s="67" t="s">
        <v>492</v>
      </c>
      <c r="AE310" s="67" t="s">
        <v>199</v>
      </c>
      <c r="AF310" s="67" t="s">
        <v>199</v>
      </c>
      <c r="AG310" s="67" t="s">
        <v>199</v>
      </c>
      <c r="AH310" s="67" t="s">
        <v>199</v>
      </c>
      <c r="AI310" s="67" t="s">
        <v>199</v>
      </c>
      <c r="AJ310" s="67" t="s">
        <v>199</v>
      </c>
      <c r="AK310" s="67" t="s">
        <v>199</v>
      </c>
      <c r="AL310" s="67" t="s">
        <v>502</v>
      </c>
    </row>
    <row r="311" spans="2:38" s="237" customFormat="1" ht="142.5" hidden="1" x14ac:dyDescent="0.2">
      <c r="B311" s="67" t="s">
        <v>193</v>
      </c>
      <c r="C311" s="68" t="s">
        <v>1445</v>
      </c>
      <c r="D311" s="67" t="s">
        <v>1470</v>
      </c>
      <c r="E311" s="67" t="s">
        <v>1471</v>
      </c>
      <c r="F311" s="67" t="s">
        <v>1472</v>
      </c>
      <c r="G311" s="67"/>
      <c r="H311" s="67" t="s">
        <v>1197</v>
      </c>
      <c r="I311" s="67" t="s">
        <v>1449</v>
      </c>
      <c r="J311" s="67" t="s">
        <v>199</v>
      </c>
      <c r="K311" s="67" t="s">
        <v>199</v>
      </c>
      <c r="L311" s="67" t="s">
        <v>199</v>
      </c>
      <c r="M311" s="67" t="s">
        <v>1473</v>
      </c>
      <c r="N311" s="67" t="s">
        <v>1474</v>
      </c>
      <c r="O311" s="67" t="s">
        <v>1475</v>
      </c>
      <c r="P311" s="67" t="s">
        <v>1314</v>
      </c>
      <c r="Q311" s="67" t="s">
        <v>1457</v>
      </c>
      <c r="R311" s="67" t="s">
        <v>99</v>
      </c>
      <c r="S311" s="70">
        <v>45505</v>
      </c>
      <c r="T311" s="70">
        <v>45611</v>
      </c>
      <c r="U311" s="70" t="s">
        <v>519</v>
      </c>
      <c r="V311" s="53"/>
      <c r="W311" s="67"/>
      <c r="X311" s="90">
        <v>1</v>
      </c>
      <c r="Y311" s="67" t="s">
        <v>480</v>
      </c>
      <c r="Z311" s="67" t="s">
        <v>199</v>
      </c>
      <c r="AA311" s="67" t="s">
        <v>199</v>
      </c>
      <c r="AB311" s="67" t="s">
        <v>199</v>
      </c>
      <c r="AC311" s="67" t="s">
        <v>199</v>
      </c>
      <c r="AD311" s="67" t="s">
        <v>419</v>
      </c>
      <c r="AE311" s="67" t="s">
        <v>199</v>
      </c>
      <c r="AF311" s="67" t="s">
        <v>199</v>
      </c>
      <c r="AG311" s="67" t="s">
        <v>199</v>
      </c>
      <c r="AH311" s="67" t="s">
        <v>199</v>
      </c>
      <c r="AI311" s="67" t="s">
        <v>199</v>
      </c>
      <c r="AJ311" s="67" t="s">
        <v>199</v>
      </c>
      <c r="AK311" s="67" t="s">
        <v>199</v>
      </c>
      <c r="AL311" s="67" t="s">
        <v>622</v>
      </c>
    </row>
    <row r="312" spans="2:38" s="237" customFormat="1" ht="142.5" hidden="1" x14ac:dyDescent="0.2">
      <c r="B312" s="67" t="s">
        <v>193</v>
      </c>
      <c r="C312" s="68" t="s">
        <v>1445</v>
      </c>
      <c r="D312" s="67" t="s">
        <v>1476</v>
      </c>
      <c r="E312" s="253" t="s">
        <v>1477</v>
      </c>
      <c r="F312" s="253" t="s">
        <v>1478</v>
      </c>
      <c r="G312" s="253"/>
      <c r="H312" s="67" t="s">
        <v>1197</v>
      </c>
      <c r="I312" s="67" t="s">
        <v>1449</v>
      </c>
      <c r="J312" s="67" t="s">
        <v>199</v>
      </c>
      <c r="K312" s="67" t="s">
        <v>199</v>
      </c>
      <c r="L312" s="67" t="s">
        <v>199</v>
      </c>
      <c r="M312" s="253" t="s">
        <v>1479</v>
      </c>
      <c r="N312" s="67" t="s">
        <v>1480</v>
      </c>
      <c r="O312" s="67" t="s">
        <v>1481</v>
      </c>
      <c r="P312" s="67" t="s">
        <v>1437</v>
      </c>
      <c r="Q312" s="67" t="s">
        <v>1453</v>
      </c>
      <c r="R312" s="67" t="s">
        <v>99</v>
      </c>
      <c r="S312" s="70">
        <v>45301</v>
      </c>
      <c r="T312" s="70">
        <v>45381</v>
      </c>
      <c r="U312" s="70" t="s">
        <v>519</v>
      </c>
      <c r="V312" s="100"/>
      <c r="W312" s="67"/>
      <c r="X312" s="71">
        <v>1</v>
      </c>
      <c r="Y312" s="67" t="s">
        <v>207</v>
      </c>
      <c r="Z312" s="67" t="s">
        <v>199</v>
      </c>
      <c r="AA312" s="67" t="s">
        <v>199</v>
      </c>
      <c r="AB312" s="67" t="s">
        <v>199</v>
      </c>
      <c r="AC312" s="67" t="s">
        <v>199</v>
      </c>
      <c r="AD312" s="67" t="s">
        <v>419</v>
      </c>
      <c r="AE312" s="67" t="s">
        <v>492</v>
      </c>
      <c r="AF312" s="67" t="s">
        <v>199</v>
      </c>
      <c r="AG312" s="67" t="s">
        <v>199</v>
      </c>
      <c r="AH312" s="67" t="s">
        <v>199</v>
      </c>
      <c r="AI312" s="67" t="s">
        <v>199</v>
      </c>
      <c r="AJ312" s="67" t="s">
        <v>199</v>
      </c>
      <c r="AK312" s="67" t="s">
        <v>199</v>
      </c>
      <c r="AL312" s="67" t="s">
        <v>502</v>
      </c>
    </row>
    <row r="313" spans="2:38" s="237" customFormat="1" ht="142.5" hidden="1" x14ac:dyDescent="0.2">
      <c r="B313" s="67" t="s">
        <v>193</v>
      </c>
      <c r="C313" s="68" t="s">
        <v>1445</v>
      </c>
      <c r="D313" s="67" t="s">
        <v>1476</v>
      </c>
      <c r="E313" s="253" t="s">
        <v>1477</v>
      </c>
      <c r="F313" s="253" t="s">
        <v>1482</v>
      </c>
      <c r="G313" s="253"/>
      <c r="H313" s="67" t="s">
        <v>1197</v>
      </c>
      <c r="I313" s="67" t="s">
        <v>1449</v>
      </c>
      <c r="J313" s="67" t="s">
        <v>199</v>
      </c>
      <c r="K313" s="67" t="s">
        <v>199</v>
      </c>
      <c r="L313" s="67" t="s">
        <v>199</v>
      </c>
      <c r="M313" s="253" t="s">
        <v>1483</v>
      </c>
      <c r="N313" s="67" t="s">
        <v>1484</v>
      </c>
      <c r="O313" s="67" t="s">
        <v>1485</v>
      </c>
      <c r="P313" s="67" t="s">
        <v>1314</v>
      </c>
      <c r="Q313" s="67" t="s">
        <v>1457</v>
      </c>
      <c r="R313" s="67" t="s">
        <v>99</v>
      </c>
      <c r="S313" s="77">
        <v>45301</v>
      </c>
      <c r="T313" s="70">
        <v>45381</v>
      </c>
      <c r="U313" s="70" t="s">
        <v>519</v>
      </c>
      <c r="V313" s="51"/>
      <c r="W313" s="67"/>
      <c r="X313" s="82">
        <v>1</v>
      </c>
      <c r="Y313" s="67" t="s">
        <v>207</v>
      </c>
      <c r="Z313" s="67" t="s">
        <v>199</v>
      </c>
      <c r="AA313" s="67" t="s">
        <v>199</v>
      </c>
      <c r="AB313" s="67" t="s">
        <v>199</v>
      </c>
      <c r="AC313" s="83" t="s">
        <v>199</v>
      </c>
      <c r="AD313" s="67" t="s">
        <v>419</v>
      </c>
      <c r="AE313" s="67" t="s">
        <v>492</v>
      </c>
      <c r="AF313" s="67" t="s">
        <v>199</v>
      </c>
      <c r="AG313" s="67" t="s">
        <v>199</v>
      </c>
      <c r="AH313" s="67" t="s">
        <v>199</v>
      </c>
      <c r="AI313" s="67" t="s">
        <v>199</v>
      </c>
      <c r="AJ313" s="67" t="s">
        <v>199</v>
      </c>
      <c r="AK313" s="67" t="s">
        <v>199</v>
      </c>
      <c r="AL313" s="67" t="s">
        <v>502</v>
      </c>
    </row>
    <row r="314" spans="2:38" s="237" customFormat="1" ht="142.5" hidden="1" x14ac:dyDescent="0.2">
      <c r="B314" s="67" t="s">
        <v>193</v>
      </c>
      <c r="C314" s="68" t="s">
        <v>1445</v>
      </c>
      <c r="D314" s="67" t="s">
        <v>1476</v>
      </c>
      <c r="E314" s="253" t="s">
        <v>1477</v>
      </c>
      <c r="F314" s="253" t="s">
        <v>1486</v>
      </c>
      <c r="G314" s="253"/>
      <c r="H314" s="67" t="s">
        <v>1197</v>
      </c>
      <c r="I314" s="67" t="s">
        <v>1449</v>
      </c>
      <c r="J314" s="67" t="s">
        <v>199</v>
      </c>
      <c r="K314" s="67" t="s">
        <v>199</v>
      </c>
      <c r="L314" s="67" t="s">
        <v>199</v>
      </c>
      <c r="M314" s="253" t="s">
        <v>1487</v>
      </c>
      <c r="N314" s="67" t="s">
        <v>1488</v>
      </c>
      <c r="O314" s="67" t="s">
        <v>1489</v>
      </c>
      <c r="P314" s="67" t="s">
        <v>1462</v>
      </c>
      <c r="Q314" s="67" t="s">
        <v>1463</v>
      </c>
      <c r="R314" s="67" t="s">
        <v>99</v>
      </c>
      <c r="S314" s="70">
        <v>45381</v>
      </c>
      <c r="T314" s="77">
        <v>45565</v>
      </c>
      <c r="U314" s="70" t="s">
        <v>519</v>
      </c>
      <c r="V314" s="51"/>
      <c r="W314" s="67"/>
      <c r="X314" s="82">
        <v>1</v>
      </c>
      <c r="Y314" s="67" t="s">
        <v>425</v>
      </c>
      <c r="Z314" s="67" t="s">
        <v>199</v>
      </c>
      <c r="AA314" s="67" t="s">
        <v>199</v>
      </c>
      <c r="AB314" s="67" t="s">
        <v>199</v>
      </c>
      <c r="AC314" s="67" t="s">
        <v>199</v>
      </c>
      <c r="AD314" s="67" t="s">
        <v>419</v>
      </c>
      <c r="AE314" s="67" t="s">
        <v>492</v>
      </c>
      <c r="AF314" s="67" t="s">
        <v>199</v>
      </c>
      <c r="AG314" s="67" t="s">
        <v>199</v>
      </c>
      <c r="AH314" s="67" t="s">
        <v>199</v>
      </c>
      <c r="AI314" s="67" t="s">
        <v>199</v>
      </c>
      <c r="AJ314" s="67" t="s">
        <v>199</v>
      </c>
      <c r="AK314" s="67" t="s">
        <v>199</v>
      </c>
      <c r="AL314" s="67" t="s">
        <v>502</v>
      </c>
    </row>
    <row r="315" spans="2:38" s="237" customFormat="1" ht="327.75" hidden="1" x14ac:dyDescent="0.2">
      <c r="B315" s="67" t="s">
        <v>523</v>
      </c>
      <c r="C315" s="68" t="s">
        <v>524</v>
      </c>
      <c r="D315" s="67" t="s">
        <v>1490</v>
      </c>
      <c r="E315" s="67" t="s">
        <v>1491</v>
      </c>
      <c r="F315" s="67" t="s">
        <v>1492</v>
      </c>
      <c r="G315" s="67"/>
      <c r="H315" s="67" t="s">
        <v>1493</v>
      </c>
      <c r="I315" s="67" t="s">
        <v>199</v>
      </c>
      <c r="J315" s="67" t="s">
        <v>199</v>
      </c>
      <c r="K315" s="67" t="s">
        <v>199</v>
      </c>
      <c r="L315" s="67" t="s">
        <v>199</v>
      </c>
      <c r="M315" s="67" t="s">
        <v>1494</v>
      </c>
      <c r="N315" s="67" t="s">
        <v>1495</v>
      </c>
      <c r="O315" s="69" t="s">
        <v>1496</v>
      </c>
      <c r="P315" s="67" t="s">
        <v>709</v>
      </c>
      <c r="Q315" s="67" t="s">
        <v>1497</v>
      </c>
      <c r="R315" s="67" t="s">
        <v>119</v>
      </c>
      <c r="S315" s="70">
        <v>45292</v>
      </c>
      <c r="T315" s="70">
        <v>45626</v>
      </c>
      <c r="U315" s="70" t="s">
        <v>282</v>
      </c>
      <c r="V315" s="51" t="s">
        <v>199</v>
      </c>
      <c r="W315" s="67" t="s">
        <v>199</v>
      </c>
      <c r="X315" s="82">
        <v>0.4</v>
      </c>
      <c r="Y315" s="67" t="s">
        <v>402</v>
      </c>
      <c r="Z315" s="67" t="s">
        <v>199</v>
      </c>
      <c r="AA315" s="67" t="s">
        <v>199</v>
      </c>
      <c r="AB315" s="67" t="s">
        <v>199</v>
      </c>
      <c r="AC315" s="67" t="s">
        <v>199</v>
      </c>
      <c r="AD315" s="67" t="s">
        <v>366</v>
      </c>
      <c r="AE315" s="67" t="s">
        <v>199</v>
      </c>
      <c r="AF315" s="67" t="s">
        <v>199</v>
      </c>
      <c r="AG315" s="67" t="s">
        <v>199</v>
      </c>
      <c r="AH315" s="67" t="s">
        <v>199</v>
      </c>
      <c r="AI315" s="67" t="s">
        <v>199</v>
      </c>
      <c r="AJ315" s="67" t="s">
        <v>404</v>
      </c>
      <c r="AK315" s="67" t="s">
        <v>405</v>
      </c>
      <c r="AL315" s="67" t="s">
        <v>1498</v>
      </c>
    </row>
    <row r="316" spans="2:38" s="237" customFormat="1" ht="199.5" hidden="1" x14ac:dyDescent="0.2">
      <c r="B316" s="67" t="s">
        <v>523</v>
      </c>
      <c r="C316" s="68" t="s">
        <v>524</v>
      </c>
      <c r="D316" s="67" t="s">
        <v>1490</v>
      </c>
      <c r="E316" s="67" t="s">
        <v>1491</v>
      </c>
      <c r="F316" s="67" t="s">
        <v>1492</v>
      </c>
      <c r="G316" s="67"/>
      <c r="H316" s="67" t="s">
        <v>1493</v>
      </c>
      <c r="I316" s="67" t="s">
        <v>199</v>
      </c>
      <c r="J316" s="67" t="s">
        <v>199</v>
      </c>
      <c r="K316" s="67" t="s">
        <v>199</v>
      </c>
      <c r="L316" s="67" t="s">
        <v>199</v>
      </c>
      <c r="M316" s="67" t="s">
        <v>1499</v>
      </c>
      <c r="N316" s="67" t="s">
        <v>1500</v>
      </c>
      <c r="O316" s="69" t="s">
        <v>1501</v>
      </c>
      <c r="P316" s="67" t="s">
        <v>709</v>
      </c>
      <c r="Q316" s="67" t="s">
        <v>1502</v>
      </c>
      <c r="R316" s="67" t="s">
        <v>119</v>
      </c>
      <c r="S316" s="70">
        <v>45292</v>
      </c>
      <c r="T316" s="70">
        <v>45626</v>
      </c>
      <c r="U316" s="70" t="s">
        <v>119</v>
      </c>
      <c r="V316" s="51" t="s">
        <v>199</v>
      </c>
      <c r="W316" s="67" t="s">
        <v>199</v>
      </c>
      <c r="X316" s="82">
        <v>0.3</v>
      </c>
      <c r="Y316" s="67" t="s">
        <v>1503</v>
      </c>
      <c r="Z316" s="67" t="s">
        <v>199</v>
      </c>
      <c r="AA316" s="67" t="s">
        <v>199</v>
      </c>
      <c r="AB316" s="67" t="s">
        <v>199</v>
      </c>
      <c r="AC316" s="67" t="s">
        <v>199</v>
      </c>
      <c r="AD316" s="67" t="s">
        <v>209</v>
      </c>
      <c r="AE316" s="67" t="s">
        <v>199</v>
      </c>
      <c r="AF316" s="67" t="s">
        <v>199</v>
      </c>
      <c r="AG316" s="67" t="s">
        <v>199</v>
      </c>
      <c r="AH316" s="67" t="s">
        <v>199</v>
      </c>
      <c r="AI316" s="67" t="s">
        <v>199</v>
      </c>
      <c r="AJ316" s="67" t="s">
        <v>199</v>
      </c>
      <c r="AK316" s="67" t="s">
        <v>199</v>
      </c>
      <c r="AL316" s="67" t="s">
        <v>1498</v>
      </c>
    </row>
    <row r="317" spans="2:38" s="237" customFormat="1" ht="199.5" hidden="1" x14ac:dyDescent="0.2">
      <c r="B317" s="67" t="s">
        <v>523</v>
      </c>
      <c r="C317" s="68" t="s">
        <v>524</v>
      </c>
      <c r="D317" s="67" t="s">
        <v>1490</v>
      </c>
      <c r="E317" s="67" t="s">
        <v>1491</v>
      </c>
      <c r="F317" s="67" t="s">
        <v>1492</v>
      </c>
      <c r="G317" s="67"/>
      <c r="H317" s="67" t="s">
        <v>1493</v>
      </c>
      <c r="I317" s="67" t="s">
        <v>199</v>
      </c>
      <c r="J317" s="67" t="s">
        <v>199</v>
      </c>
      <c r="K317" s="67" t="s">
        <v>199</v>
      </c>
      <c r="L317" s="67" t="s">
        <v>199</v>
      </c>
      <c r="M317" s="67" t="s">
        <v>1504</v>
      </c>
      <c r="N317" s="67" t="s">
        <v>1505</v>
      </c>
      <c r="O317" s="69" t="s">
        <v>1506</v>
      </c>
      <c r="P317" s="67" t="s">
        <v>709</v>
      </c>
      <c r="Q317" s="67" t="s">
        <v>1507</v>
      </c>
      <c r="R317" s="67" t="s">
        <v>119</v>
      </c>
      <c r="S317" s="70">
        <v>45292</v>
      </c>
      <c r="T317" s="70">
        <v>45626</v>
      </c>
      <c r="U317" s="70" t="s">
        <v>50</v>
      </c>
      <c r="V317" s="51" t="s">
        <v>199</v>
      </c>
      <c r="W317" s="67" t="s">
        <v>199</v>
      </c>
      <c r="X317" s="82">
        <v>0.3</v>
      </c>
      <c r="Y317" s="67" t="s">
        <v>1503</v>
      </c>
      <c r="Z317" s="67" t="s">
        <v>199</v>
      </c>
      <c r="AA317" s="67" t="s">
        <v>199</v>
      </c>
      <c r="AB317" s="67" t="s">
        <v>199</v>
      </c>
      <c r="AC317" s="67" t="s">
        <v>199</v>
      </c>
      <c r="AD317" s="67" t="s">
        <v>209</v>
      </c>
      <c r="AE317" s="67" t="s">
        <v>199</v>
      </c>
      <c r="AF317" s="67" t="s">
        <v>199</v>
      </c>
      <c r="AG317" s="67" t="s">
        <v>199</v>
      </c>
      <c r="AH317" s="67" t="s">
        <v>199</v>
      </c>
      <c r="AI317" s="67" t="s">
        <v>199</v>
      </c>
      <c r="AJ317" s="67" t="s">
        <v>199</v>
      </c>
      <c r="AK317" s="67" t="s">
        <v>199</v>
      </c>
      <c r="AL317" s="67" t="s">
        <v>1498</v>
      </c>
    </row>
    <row r="318" spans="2:38" s="237" customFormat="1" ht="199.5" hidden="1" x14ac:dyDescent="0.2">
      <c r="B318" s="67" t="s">
        <v>523</v>
      </c>
      <c r="C318" s="68" t="s">
        <v>524</v>
      </c>
      <c r="D318" s="67" t="s">
        <v>1508</v>
      </c>
      <c r="E318" s="67" t="s">
        <v>1509</v>
      </c>
      <c r="F318" s="67" t="s">
        <v>1510</v>
      </c>
      <c r="G318" s="67"/>
      <c r="H318" s="67" t="s">
        <v>282</v>
      </c>
      <c r="I318" s="67" t="s">
        <v>199</v>
      </c>
      <c r="J318" s="67" t="s">
        <v>199</v>
      </c>
      <c r="K318" s="67" t="s">
        <v>199</v>
      </c>
      <c r="L318" s="67" t="s">
        <v>199</v>
      </c>
      <c r="M318" s="67" t="s">
        <v>1511</v>
      </c>
      <c r="N318" s="67" t="s">
        <v>1512</v>
      </c>
      <c r="O318" s="69" t="s">
        <v>1513</v>
      </c>
      <c r="P318" s="67" t="s">
        <v>543</v>
      </c>
      <c r="Q318" s="67" t="s">
        <v>572</v>
      </c>
      <c r="R318" s="67" t="s">
        <v>545</v>
      </c>
      <c r="S318" s="70">
        <v>45323</v>
      </c>
      <c r="T318" s="70">
        <v>45383</v>
      </c>
      <c r="U318" s="70" t="s">
        <v>519</v>
      </c>
      <c r="V318" s="51"/>
      <c r="W318" s="67"/>
      <c r="X318" s="71">
        <v>0.15</v>
      </c>
      <c r="Y318" s="67" t="s">
        <v>480</v>
      </c>
      <c r="Z318" s="67" t="s">
        <v>199</v>
      </c>
      <c r="AA318" s="67" t="s">
        <v>199</v>
      </c>
      <c r="AB318" s="67" t="s">
        <v>199</v>
      </c>
      <c r="AC318" s="67" t="s">
        <v>199</v>
      </c>
      <c r="AD318" s="67" t="s">
        <v>209</v>
      </c>
      <c r="AE318" s="67" t="s">
        <v>199</v>
      </c>
      <c r="AF318" s="67" t="s">
        <v>199</v>
      </c>
      <c r="AG318" s="67" t="s">
        <v>199</v>
      </c>
      <c r="AH318" s="67" t="s">
        <v>199</v>
      </c>
      <c r="AI318" s="67" t="s">
        <v>199</v>
      </c>
      <c r="AJ318" s="67" t="s">
        <v>199</v>
      </c>
      <c r="AK318" s="67" t="s">
        <v>199</v>
      </c>
      <c r="AL318" s="67" t="s">
        <v>547</v>
      </c>
    </row>
    <row r="319" spans="2:38" s="237" customFormat="1" ht="199.5" hidden="1" x14ac:dyDescent="0.2">
      <c r="B319" s="67" t="s">
        <v>523</v>
      </c>
      <c r="C319" s="68" t="s">
        <v>524</v>
      </c>
      <c r="D319" s="67" t="s">
        <v>1508</v>
      </c>
      <c r="E319" s="67" t="s">
        <v>1509</v>
      </c>
      <c r="F319" s="67" t="s">
        <v>1510</v>
      </c>
      <c r="G319" s="67"/>
      <c r="H319" s="67" t="s">
        <v>282</v>
      </c>
      <c r="I319" s="67" t="s">
        <v>199</v>
      </c>
      <c r="J319" s="67" t="s">
        <v>199</v>
      </c>
      <c r="K319" s="67" t="s">
        <v>199</v>
      </c>
      <c r="L319" s="67" t="s">
        <v>199</v>
      </c>
      <c r="M319" s="67" t="s">
        <v>1514</v>
      </c>
      <c r="N319" s="67" t="s">
        <v>1514</v>
      </c>
      <c r="O319" s="69" t="s">
        <v>1515</v>
      </c>
      <c r="P319" s="67" t="s">
        <v>543</v>
      </c>
      <c r="Q319" s="67" t="s">
        <v>572</v>
      </c>
      <c r="R319" s="67" t="s">
        <v>545</v>
      </c>
      <c r="S319" s="70">
        <v>45383</v>
      </c>
      <c r="T319" s="70">
        <v>45413</v>
      </c>
      <c r="U319" s="70" t="s">
        <v>282</v>
      </c>
      <c r="V319" s="51"/>
      <c r="W319" s="67"/>
      <c r="X319" s="71">
        <v>0.35</v>
      </c>
      <c r="Y319" s="67" t="s">
        <v>207</v>
      </c>
      <c r="Z319" s="67" t="s">
        <v>199</v>
      </c>
      <c r="AA319" s="67" t="s">
        <v>199</v>
      </c>
      <c r="AB319" s="67" t="s">
        <v>199</v>
      </c>
      <c r="AC319" s="67" t="s">
        <v>199</v>
      </c>
      <c r="AD319" s="67" t="s">
        <v>209</v>
      </c>
      <c r="AE319" s="67" t="s">
        <v>199</v>
      </c>
      <c r="AF319" s="67" t="s">
        <v>199</v>
      </c>
      <c r="AG319" s="67" t="s">
        <v>199</v>
      </c>
      <c r="AH319" s="67" t="s">
        <v>199</v>
      </c>
      <c r="AI319" s="67" t="s">
        <v>199</v>
      </c>
      <c r="AJ319" s="67" t="s">
        <v>199</v>
      </c>
      <c r="AK319" s="67" t="s">
        <v>199</v>
      </c>
      <c r="AL319" s="67" t="s">
        <v>547</v>
      </c>
    </row>
    <row r="320" spans="2:38" s="237" customFormat="1" ht="199.5" hidden="1" x14ac:dyDescent="0.2">
      <c r="B320" s="67" t="s">
        <v>523</v>
      </c>
      <c r="C320" s="68" t="s">
        <v>524</v>
      </c>
      <c r="D320" s="67" t="s">
        <v>1508</v>
      </c>
      <c r="E320" s="67" t="s">
        <v>1509</v>
      </c>
      <c r="F320" s="67" t="s">
        <v>1510</v>
      </c>
      <c r="G320" s="67"/>
      <c r="H320" s="67" t="s">
        <v>282</v>
      </c>
      <c r="I320" s="67" t="s">
        <v>199</v>
      </c>
      <c r="J320" s="67" t="s">
        <v>199</v>
      </c>
      <c r="K320" s="67" t="s">
        <v>199</v>
      </c>
      <c r="L320" s="67" t="s">
        <v>199</v>
      </c>
      <c r="M320" s="67" t="s">
        <v>1516</v>
      </c>
      <c r="N320" s="67" t="s">
        <v>1516</v>
      </c>
      <c r="O320" s="69" t="s">
        <v>1517</v>
      </c>
      <c r="P320" s="67" t="s">
        <v>543</v>
      </c>
      <c r="Q320" s="67" t="s">
        <v>572</v>
      </c>
      <c r="R320" s="67" t="s">
        <v>545</v>
      </c>
      <c r="S320" s="70">
        <v>45414</v>
      </c>
      <c r="T320" s="70">
        <v>45641</v>
      </c>
      <c r="U320" s="70" t="s">
        <v>519</v>
      </c>
      <c r="V320" s="51"/>
      <c r="W320" s="67"/>
      <c r="X320" s="71">
        <v>0.5</v>
      </c>
      <c r="Y320" s="67" t="s">
        <v>480</v>
      </c>
      <c r="Z320" s="67" t="s">
        <v>199</v>
      </c>
      <c r="AA320" s="67" t="s">
        <v>199</v>
      </c>
      <c r="AB320" s="67" t="s">
        <v>199</v>
      </c>
      <c r="AC320" s="67" t="s">
        <v>199</v>
      </c>
      <c r="AD320" s="67" t="s">
        <v>209</v>
      </c>
      <c r="AE320" s="67" t="s">
        <v>199</v>
      </c>
      <c r="AF320" s="67" t="s">
        <v>199</v>
      </c>
      <c r="AG320" s="67" t="s">
        <v>199</v>
      </c>
      <c r="AH320" s="67" t="s">
        <v>199</v>
      </c>
      <c r="AI320" s="67" t="s">
        <v>199</v>
      </c>
      <c r="AJ320" s="67" t="s">
        <v>199</v>
      </c>
      <c r="AK320" s="67" t="s">
        <v>199</v>
      </c>
      <c r="AL320" s="67" t="s">
        <v>547</v>
      </c>
    </row>
    <row r="321" spans="2:38" s="237" customFormat="1" ht="199.5" hidden="1" x14ac:dyDescent="0.2">
      <c r="B321" s="67" t="s">
        <v>523</v>
      </c>
      <c r="C321" s="68" t="s">
        <v>524</v>
      </c>
      <c r="D321" s="67" t="s">
        <v>1508</v>
      </c>
      <c r="E321" s="67" t="s">
        <v>1509</v>
      </c>
      <c r="F321" s="67" t="s">
        <v>1518</v>
      </c>
      <c r="G321" s="67"/>
      <c r="H321" s="67" t="s">
        <v>282</v>
      </c>
      <c r="I321" s="67" t="s">
        <v>199</v>
      </c>
      <c r="J321" s="67" t="s">
        <v>199</v>
      </c>
      <c r="K321" s="67" t="s">
        <v>199</v>
      </c>
      <c r="L321" s="67" t="s">
        <v>199</v>
      </c>
      <c r="M321" s="67" t="s">
        <v>1519</v>
      </c>
      <c r="N321" s="67" t="s">
        <v>1520</v>
      </c>
      <c r="O321" s="69" t="s">
        <v>1521</v>
      </c>
      <c r="P321" s="67" t="s">
        <v>543</v>
      </c>
      <c r="Q321" s="67" t="s">
        <v>544</v>
      </c>
      <c r="R321" s="67" t="s">
        <v>545</v>
      </c>
      <c r="S321" s="70">
        <v>45323</v>
      </c>
      <c r="T321" s="70">
        <v>45641</v>
      </c>
      <c r="U321" s="70" t="s">
        <v>519</v>
      </c>
      <c r="V321" s="51"/>
      <c r="W321" s="67"/>
      <c r="X321" s="71">
        <v>1</v>
      </c>
      <c r="Y321" s="67" t="s">
        <v>480</v>
      </c>
      <c r="Z321" s="67" t="s">
        <v>199</v>
      </c>
      <c r="AA321" s="67" t="s">
        <v>199</v>
      </c>
      <c r="AB321" s="67" t="s">
        <v>199</v>
      </c>
      <c r="AC321" s="67" t="s">
        <v>199</v>
      </c>
      <c r="AD321" s="67" t="s">
        <v>209</v>
      </c>
      <c r="AE321" s="67" t="s">
        <v>199</v>
      </c>
      <c r="AF321" s="67" t="s">
        <v>199</v>
      </c>
      <c r="AG321" s="67" t="s">
        <v>199</v>
      </c>
      <c r="AH321" s="67" t="s">
        <v>199</v>
      </c>
      <c r="AI321" s="67" t="s">
        <v>199</v>
      </c>
      <c r="AJ321" s="67" t="s">
        <v>199</v>
      </c>
      <c r="AK321" s="67" t="s">
        <v>199</v>
      </c>
      <c r="AL321" s="67" t="s">
        <v>1522</v>
      </c>
    </row>
    <row r="322" spans="2:38" s="237" customFormat="1" ht="199.5" hidden="1" x14ac:dyDescent="0.2">
      <c r="B322" s="67" t="s">
        <v>523</v>
      </c>
      <c r="C322" s="68" t="s">
        <v>524</v>
      </c>
      <c r="D322" s="67" t="s">
        <v>1508</v>
      </c>
      <c r="E322" s="67" t="s">
        <v>1509</v>
      </c>
      <c r="F322" s="67" t="s">
        <v>1523</v>
      </c>
      <c r="G322" s="67"/>
      <c r="H322" s="67" t="s">
        <v>282</v>
      </c>
      <c r="I322" s="67" t="s">
        <v>199</v>
      </c>
      <c r="J322" s="67" t="s">
        <v>199</v>
      </c>
      <c r="K322" s="67" t="s">
        <v>199</v>
      </c>
      <c r="L322" s="67" t="s">
        <v>199</v>
      </c>
      <c r="M322" s="67" t="s">
        <v>1524</v>
      </c>
      <c r="N322" s="67" t="s">
        <v>1525</v>
      </c>
      <c r="O322" s="69" t="s">
        <v>1526</v>
      </c>
      <c r="P322" s="67" t="s">
        <v>543</v>
      </c>
      <c r="Q322" s="67" t="s">
        <v>544</v>
      </c>
      <c r="R322" s="67" t="s">
        <v>545</v>
      </c>
      <c r="S322" s="70">
        <v>45323</v>
      </c>
      <c r="T322" s="70">
        <v>45444</v>
      </c>
      <c r="U322" s="70" t="s">
        <v>282</v>
      </c>
      <c r="V322" s="51"/>
      <c r="W322" s="67"/>
      <c r="X322" s="71">
        <v>0.2</v>
      </c>
      <c r="Y322" s="67" t="s">
        <v>207</v>
      </c>
      <c r="Z322" s="67" t="s">
        <v>199</v>
      </c>
      <c r="AA322" s="67" t="s">
        <v>199</v>
      </c>
      <c r="AB322" s="67" t="s">
        <v>199</v>
      </c>
      <c r="AC322" s="67" t="s">
        <v>199</v>
      </c>
      <c r="AD322" s="67" t="s">
        <v>209</v>
      </c>
      <c r="AE322" s="67" t="s">
        <v>199</v>
      </c>
      <c r="AF322" s="67" t="s">
        <v>199</v>
      </c>
      <c r="AG322" s="67" t="s">
        <v>199</v>
      </c>
      <c r="AH322" s="67" t="s">
        <v>199</v>
      </c>
      <c r="AI322" s="67" t="s">
        <v>199</v>
      </c>
      <c r="AJ322" s="67" t="s">
        <v>199</v>
      </c>
      <c r="AK322" s="67" t="s">
        <v>199</v>
      </c>
      <c r="AL322" s="67" t="s">
        <v>547</v>
      </c>
    </row>
    <row r="323" spans="2:38" s="237" customFormat="1" ht="199.5" hidden="1" x14ac:dyDescent="0.2">
      <c r="B323" s="67" t="s">
        <v>523</v>
      </c>
      <c r="C323" s="68" t="s">
        <v>524</v>
      </c>
      <c r="D323" s="67" t="s">
        <v>1508</v>
      </c>
      <c r="E323" s="67" t="s">
        <v>1509</v>
      </c>
      <c r="F323" s="67" t="s">
        <v>1523</v>
      </c>
      <c r="G323" s="67"/>
      <c r="H323" s="67" t="s">
        <v>282</v>
      </c>
      <c r="I323" s="67" t="s">
        <v>199</v>
      </c>
      <c r="J323" s="67" t="s">
        <v>199</v>
      </c>
      <c r="K323" s="67" t="s">
        <v>199</v>
      </c>
      <c r="L323" s="67" t="s">
        <v>199</v>
      </c>
      <c r="M323" s="67" t="s">
        <v>1527</v>
      </c>
      <c r="N323" s="67" t="s">
        <v>1528</v>
      </c>
      <c r="O323" s="69" t="s">
        <v>1529</v>
      </c>
      <c r="P323" s="67" t="s">
        <v>543</v>
      </c>
      <c r="Q323" s="67" t="s">
        <v>1530</v>
      </c>
      <c r="R323" s="67" t="s">
        <v>545</v>
      </c>
      <c r="S323" s="70">
        <v>45323</v>
      </c>
      <c r="T323" s="70">
        <v>45641</v>
      </c>
      <c r="U323" s="70" t="s">
        <v>519</v>
      </c>
      <c r="V323" s="51"/>
      <c r="W323" s="67"/>
      <c r="X323" s="71">
        <v>0.8</v>
      </c>
      <c r="Y323" s="67" t="s">
        <v>480</v>
      </c>
      <c r="Z323" s="67" t="s">
        <v>199</v>
      </c>
      <c r="AA323" s="67" t="s">
        <v>199</v>
      </c>
      <c r="AB323" s="67" t="s">
        <v>199</v>
      </c>
      <c r="AC323" s="67" t="s">
        <v>199</v>
      </c>
      <c r="AD323" s="67" t="s">
        <v>209</v>
      </c>
      <c r="AE323" s="67" t="s">
        <v>199</v>
      </c>
      <c r="AF323" s="67" t="s">
        <v>199</v>
      </c>
      <c r="AG323" s="67" t="s">
        <v>199</v>
      </c>
      <c r="AH323" s="67" t="s">
        <v>199</v>
      </c>
      <c r="AI323" s="67" t="s">
        <v>199</v>
      </c>
      <c r="AJ323" s="67" t="s">
        <v>199</v>
      </c>
      <c r="AK323" s="67" t="s">
        <v>199</v>
      </c>
      <c r="AL323" s="67" t="s">
        <v>547</v>
      </c>
    </row>
    <row r="324" spans="2:38" s="237" customFormat="1" ht="199.5" hidden="1" x14ac:dyDescent="0.2">
      <c r="B324" s="67" t="s">
        <v>523</v>
      </c>
      <c r="C324" s="68" t="s">
        <v>524</v>
      </c>
      <c r="D324" s="67" t="s">
        <v>1531</v>
      </c>
      <c r="E324" s="67" t="s">
        <v>1532</v>
      </c>
      <c r="F324" s="67" t="s">
        <v>1533</v>
      </c>
      <c r="G324" s="67"/>
      <c r="H324" s="67" t="s">
        <v>282</v>
      </c>
      <c r="I324" s="67" t="s">
        <v>199</v>
      </c>
      <c r="J324" s="67" t="s">
        <v>199</v>
      </c>
      <c r="K324" s="67" t="s">
        <v>199</v>
      </c>
      <c r="L324" s="101" t="s">
        <v>199</v>
      </c>
      <c r="M324" s="67" t="s">
        <v>1534</v>
      </c>
      <c r="N324" s="67" t="s">
        <v>1535</v>
      </c>
      <c r="O324" s="69" t="s">
        <v>1536</v>
      </c>
      <c r="P324" s="67" t="s">
        <v>543</v>
      </c>
      <c r="Q324" s="67" t="s">
        <v>544</v>
      </c>
      <c r="R324" s="67" t="s">
        <v>545</v>
      </c>
      <c r="S324" s="70">
        <v>45323</v>
      </c>
      <c r="T324" s="70">
        <v>45641</v>
      </c>
      <c r="U324" s="70" t="s">
        <v>519</v>
      </c>
      <c r="V324" s="51"/>
      <c r="W324" s="67"/>
      <c r="X324" s="71">
        <v>1</v>
      </c>
      <c r="Y324" s="67" t="s">
        <v>402</v>
      </c>
      <c r="Z324" s="67" t="s">
        <v>199</v>
      </c>
      <c r="AA324" s="67" t="s">
        <v>199</v>
      </c>
      <c r="AB324" s="101" t="s">
        <v>199</v>
      </c>
      <c r="AC324" s="101" t="s">
        <v>199</v>
      </c>
      <c r="AD324" s="67" t="s">
        <v>366</v>
      </c>
      <c r="AE324" s="67" t="s">
        <v>199</v>
      </c>
      <c r="AF324" s="67" t="s">
        <v>199</v>
      </c>
      <c r="AG324" s="113" t="s">
        <v>199</v>
      </c>
      <c r="AH324" s="113" t="s">
        <v>199</v>
      </c>
      <c r="AI324" s="101" t="s">
        <v>199</v>
      </c>
      <c r="AJ324" s="67" t="s">
        <v>404</v>
      </c>
      <c r="AK324" s="67" t="s">
        <v>405</v>
      </c>
      <c r="AL324" s="67" t="s">
        <v>696</v>
      </c>
    </row>
    <row r="325" spans="2:38" s="237" customFormat="1" ht="199.5" hidden="1" x14ac:dyDescent="0.2">
      <c r="B325" s="67" t="s">
        <v>523</v>
      </c>
      <c r="C325" s="68" t="s">
        <v>524</v>
      </c>
      <c r="D325" s="67" t="s">
        <v>1531</v>
      </c>
      <c r="E325" s="67" t="s">
        <v>1532</v>
      </c>
      <c r="F325" s="67" t="s">
        <v>1537</v>
      </c>
      <c r="G325" s="67"/>
      <c r="H325" s="67" t="s">
        <v>282</v>
      </c>
      <c r="I325" s="67" t="s">
        <v>199</v>
      </c>
      <c r="J325" s="67" t="s">
        <v>199</v>
      </c>
      <c r="K325" s="67" t="s">
        <v>199</v>
      </c>
      <c r="L325" s="101" t="s">
        <v>199</v>
      </c>
      <c r="M325" s="67" t="s">
        <v>1538</v>
      </c>
      <c r="N325" s="67" t="s">
        <v>1539</v>
      </c>
      <c r="O325" s="69" t="s">
        <v>1540</v>
      </c>
      <c r="P325" s="67" t="s">
        <v>543</v>
      </c>
      <c r="Q325" s="67" t="s">
        <v>1541</v>
      </c>
      <c r="R325" s="67" t="s">
        <v>545</v>
      </c>
      <c r="S325" s="70">
        <v>45323</v>
      </c>
      <c r="T325" s="70">
        <v>45641</v>
      </c>
      <c r="U325" s="70" t="s">
        <v>282</v>
      </c>
      <c r="V325" s="51"/>
      <c r="W325" s="67"/>
      <c r="X325" s="71">
        <v>1</v>
      </c>
      <c r="Y325" s="67" t="s">
        <v>402</v>
      </c>
      <c r="Z325" s="67" t="s">
        <v>199</v>
      </c>
      <c r="AA325" s="67" t="s">
        <v>199</v>
      </c>
      <c r="AB325" s="101" t="s">
        <v>199</v>
      </c>
      <c r="AC325" s="101" t="s">
        <v>199</v>
      </c>
      <c r="AD325" s="67" t="s">
        <v>366</v>
      </c>
      <c r="AE325" s="67" t="s">
        <v>199</v>
      </c>
      <c r="AF325" s="67" t="s">
        <v>199</v>
      </c>
      <c r="AG325" s="113" t="s">
        <v>199</v>
      </c>
      <c r="AH325" s="113" t="s">
        <v>199</v>
      </c>
      <c r="AI325" s="101" t="s">
        <v>199</v>
      </c>
      <c r="AJ325" s="67" t="s">
        <v>404</v>
      </c>
      <c r="AK325" s="67" t="s">
        <v>405</v>
      </c>
      <c r="AL325" s="67" t="s">
        <v>547</v>
      </c>
    </row>
    <row r="326" spans="2:38" s="237" customFormat="1" ht="171" hidden="1" x14ac:dyDescent="0.2">
      <c r="B326" s="67" t="s">
        <v>455</v>
      </c>
      <c r="C326" s="67" t="s">
        <v>873</v>
      </c>
      <c r="D326" s="67" t="s">
        <v>1542</v>
      </c>
      <c r="E326" s="67" t="s">
        <v>1543</v>
      </c>
      <c r="F326" s="67" t="s">
        <v>1544</v>
      </c>
      <c r="G326" s="67"/>
      <c r="H326" s="67" t="s">
        <v>1545</v>
      </c>
      <c r="I326" s="67" t="s">
        <v>1546</v>
      </c>
      <c r="J326" s="67" t="s">
        <v>1547</v>
      </c>
      <c r="K326" s="67" t="s">
        <v>199</v>
      </c>
      <c r="L326" s="67" t="s">
        <v>199</v>
      </c>
      <c r="M326" s="67" t="s">
        <v>1548</v>
      </c>
      <c r="N326" s="67" t="s">
        <v>1549</v>
      </c>
      <c r="O326" s="69" t="s">
        <v>1550</v>
      </c>
      <c r="P326" s="67" t="s">
        <v>293</v>
      </c>
      <c r="Q326" s="67" t="s">
        <v>1551</v>
      </c>
      <c r="R326" s="67" t="s">
        <v>281</v>
      </c>
      <c r="S326" s="70">
        <v>45292</v>
      </c>
      <c r="T326" s="70">
        <v>45350</v>
      </c>
      <c r="U326" s="70" t="s">
        <v>50</v>
      </c>
      <c r="V326" s="231">
        <v>21360746</v>
      </c>
      <c r="W326" s="69" t="s">
        <v>1552</v>
      </c>
      <c r="X326" s="69">
        <v>20</v>
      </c>
      <c r="Y326" s="67" t="s">
        <v>1553</v>
      </c>
      <c r="Z326" s="67" t="s">
        <v>208</v>
      </c>
      <c r="AA326" s="67" t="s">
        <v>356</v>
      </c>
      <c r="AB326" s="67" t="s">
        <v>199</v>
      </c>
      <c r="AC326" s="101" t="s">
        <v>199</v>
      </c>
      <c r="AD326" s="67" t="s">
        <v>1554</v>
      </c>
      <c r="AE326" s="67" t="s">
        <v>249</v>
      </c>
      <c r="AF326" s="67" t="s">
        <v>199</v>
      </c>
      <c r="AG326" s="113" t="s">
        <v>199</v>
      </c>
      <c r="AH326" s="113" t="s">
        <v>199</v>
      </c>
      <c r="AI326" s="101" t="s">
        <v>199</v>
      </c>
      <c r="AJ326" s="67" t="s">
        <v>199</v>
      </c>
      <c r="AK326" s="67" t="s">
        <v>199</v>
      </c>
      <c r="AL326" s="67" t="s">
        <v>295</v>
      </c>
    </row>
    <row r="327" spans="2:38" s="237" customFormat="1" ht="171" hidden="1" x14ac:dyDescent="0.2">
      <c r="B327" s="67" t="s">
        <v>455</v>
      </c>
      <c r="C327" s="67" t="s">
        <v>873</v>
      </c>
      <c r="D327" s="67" t="s">
        <v>1542</v>
      </c>
      <c r="E327" s="67" t="s">
        <v>1543</v>
      </c>
      <c r="F327" s="67" t="s">
        <v>1544</v>
      </c>
      <c r="G327" s="67"/>
      <c r="H327" s="67" t="s">
        <v>1545</v>
      </c>
      <c r="I327" s="67" t="s">
        <v>1546</v>
      </c>
      <c r="J327" s="67" t="s">
        <v>1547</v>
      </c>
      <c r="K327" s="67" t="s">
        <v>199</v>
      </c>
      <c r="L327" s="67" t="s">
        <v>199</v>
      </c>
      <c r="M327" s="67" t="s">
        <v>1555</v>
      </c>
      <c r="N327" s="67" t="s">
        <v>1556</v>
      </c>
      <c r="O327" s="69" t="s">
        <v>1557</v>
      </c>
      <c r="P327" s="67" t="s">
        <v>1558</v>
      </c>
      <c r="Q327" s="67" t="s">
        <v>1559</v>
      </c>
      <c r="R327" s="70" t="s">
        <v>50</v>
      </c>
      <c r="S327" s="70">
        <v>45292</v>
      </c>
      <c r="T327" s="70">
        <v>45016</v>
      </c>
      <c r="U327" s="67" t="s">
        <v>281</v>
      </c>
      <c r="V327" s="51" t="s">
        <v>199</v>
      </c>
      <c r="W327" s="67" t="s">
        <v>199</v>
      </c>
      <c r="X327" s="69">
        <v>70</v>
      </c>
      <c r="Y327" s="67" t="s">
        <v>1553</v>
      </c>
      <c r="Z327" s="67" t="s">
        <v>208</v>
      </c>
      <c r="AA327" s="67" t="s">
        <v>356</v>
      </c>
      <c r="AB327" s="67" t="s">
        <v>199</v>
      </c>
      <c r="AC327" s="101" t="s">
        <v>199</v>
      </c>
      <c r="AD327" s="67" t="s">
        <v>1554</v>
      </c>
      <c r="AE327" s="67" t="s">
        <v>199</v>
      </c>
      <c r="AF327" s="67" t="s">
        <v>199</v>
      </c>
      <c r="AG327" s="113" t="s">
        <v>199</v>
      </c>
      <c r="AH327" s="113" t="s">
        <v>199</v>
      </c>
      <c r="AI327" s="101" t="s">
        <v>199</v>
      </c>
      <c r="AJ327" s="67" t="s">
        <v>199</v>
      </c>
      <c r="AK327" s="67" t="s">
        <v>199</v>
      </c>
      <c r="AL327" s="67" t="s">
        <v>295</v>
      </c>
    </row>
    <row r="328" spans="2:38" s="237" customFormat="1" ht="171" hidden="1" x14ac:dyDescent="0.2">
      <c r="B328" s="67" t="s">
        <v>455</v>
      </c>
      <c r="C328" s="67" t="s">
        <v>873</v>
      </c>
      <c r="D328" s="67" t="s">
        <v>1542</v>
      </c>
      <c r="E328" s="67" t="s">
        <v>1543</v>
      </c>
      <c r="F328" s="67" t="s">
        <v>1544</v>
      </c>
      <c r="G328" s="67"/>
      <c r="H328" s="67" t="s">
        <v>1545</v>
      </c>
      <c r="I328" s="67" t="s">
        <v>1546</v>
      </c>
      <c r="J328" s="67" t="s">
        <v>1547</v>
      </c>
      <c r="K328" s="67" t="s">
        <v>199</v>
      </c>
      <c r="L328" s="67" t="s">
        <v>199</v>
      </c>
      <c r="M328" s="67" t="s">
        <v>1560</v>
      </c>
      <c r="N328" s="67" t="s">
        <v>1561</v>
      </c>
      <c r="O328" s="69" t="s">
        <v>1562</v>
      </c>
      <c r="P328" s="67" t="s">
        <v>1558</v>
      </c>
      <c r="Q328" s="67" t="s">
        <v>333</v>
      </c>
      <c r="R328" s="70" t="s">
        <v>50</v>
      </c>
      <c r="S328" s="70">
        <v>45383</v>
      </c>
      <c r="T328" s="70">
        <v>45046</v>
      </c>
      <c r="U328" s="67" t="s">
        <v>281</v>
      </c>
      <c r="V328" s="51" t="s">
        <v>199</v>
      </c>
      <c r="W328" s="67" t="s">
        <v>199</v>
      </c>
      <c r="X328" s="69">
        <v>10</v>
      </c>
      <c r="Y328" s="67" t="s">
        <v>208</v>
      </c>
      <c r="Z328" s="67" t="s">
        <v>356</v>
      </c>
      <c r="AA328" s="67" t="s">
        <v>199</v>
      </c>
      <c r="AB328" s="101" t="s">
        <v>199</v>
      </c>
      <c r="AC328" s="101" t="s">
        <v>199</v>
      </c>
      <c r="AD328" s="67" t="s">
        <v>1554</v>
      </c>
      <c r="AE328" s="67" t="s">
        <v>199</v>
      </c>
      <c r="AF328" s="67" t="s">
        <v>199</v>
      </c>
      <c r="AG328" s="113" t="s">
        <v>199</v>
      </c>
      <c r="AH328" s="113" t="s">
        <v>199</v>
      </c>
      <c r="AI328" s="101" t="s">
        <v>199</v>
      </c>
      <c r="AJ328" s="67" t="s">
        <v>199</v>
      </c>
      <c r="AK328" s="67" t="s">
        <v>199</v>
      </c>
      <c r="AL328" s="67" t="s">
        <v>295</v>
      </c>
    </row>
    <row r="329" spans="2:38" s="237" customFormat="1" ht="171" hidden="1" x14ac:dyDescent="0.2">
      <c r="B329" s="67" t="s">
        <v>455</v>
      </c>
      <c r="C329" s="67" t="s">
        <v>873</v>
      </c>
      <c r="D329" s="67" t="s">
        <v>1542</v>
      </c>
      <c r="E329" s="67" t="s">
        <v>1543</v>
      </c>
      <c r="F329" s="67" t="s">
        <v>1563</v>
      </c>
      <c r="G329" s="67"/>
      <c r="H329" s="67" t="s">
        <v>1545</v>
      </c>
      <c r="I329" s="67" t="s">
        <v>1546</v>
      </c>
      <c r="J329" s="67" t="s">
        <v>1547</v>
      </c>
      <c r="K329" s="67" t="s">
        <v>199</v>
      </c>
      <c r="L329" s="67" t="s">
        <v>199</v>
      </c>
      <c r="M329" s="67" t="s">
        <v>1564</v>
      </c>
      <c r="N329" s="67" t="s">
        <v>1565</v>
      </c>
      <c r="O329" s="69" t="s">
        <v>1550</v>
      </c>
      <c r="P329" s="67" t="s">
        <v>293</v>
      </c>
      <c r="Q329" s="67" t="s">
        <v>1551</v>
      </c>
      <c r="R329" s="67" t="s">
        <v>281</v>
      </c>
      <c r="S329" s="70">
        <v>45352</v>
      </c>
      <c r="T329" s="70">
        <v>45596</v>
      </c>
      <c r="U329" s="70" t="s">
        <v>50</v>
      </c>
      <c r="V329" s="231">
        <v>64082238</v>
      </c>
      <c r="W329" s="69" t="s">
        <v>1552</v>
      </c>
      <c r="Y329" s="67" t="s">
        <v>208</v>
      </c>
      <c r="Z329" s="67" t="s">
        <v>356</v>
      </c>
      <c r="AA329" s="67" t="s">
        <v>199</v>
      </c>
      <c r="AB329" s="101" t="s">
        <v>199</v>
      </c>
      <c r="AC329" s="101" t="s">
        <v>199</v>
      </c>
      <c r="AD329" s="67" t="s">
        <v>1554</v>
      </c>
      <c r="AE329" s="67" t="s">
        <v>249</v>
      </c>
      <c r="AF329" s="67" t="s">
        <v>199</v>
      </c>
      <c r="AG329" s="113" t="s">
        <v>199</v>
      </c>
      <c r="AH329" s="113" t="s">
        <v>199</v>
      </c>
      <c r="AI329" s="101" t="s">
        <v>199</v>
      </c>
      <c r="AJ329" s="67" t="s">
        <v>199</v>
      </c>
      <c r="AK329" s="67" t="s">
        <v>199</v>
      </c>
      <c r="AL329" s="67" t="s">
        <v>295</v>
      </c>
    </row>
    <row r="330" spans="2:38" s="237" customFormat="1" ht="171" hidden="1" x14ac:dyDescent="0.2">
      <c r="B330" s="67" t="s">
        <v>455</v>
      </c>
      <c r="C330" s="67" t="s">
        <v>873</v>
      </c>
      <c r="D330" s="67" t="s">
        <v>1542</v>
      </c>
      <c r="E330" s="67" t="s">
        <v>1543</v>
      </c>
      <c r="F330" s="67" t="s">
        <v>1563</v>
      </c>
      <c r="G330" s="67"/>
      <c r="H330" s="67" t="s">
        <v>1545</v>
      </c>
      <c r="I330" s="67" t="s">
        <v>1546</v>
      </c>
      <c r="J330" s="67" t="s">
        <v>1547</v>
      </c>
      <c r="K330" s="67" t="s">
        <v>199</v>
      </c>
      <c r="L330" s="67" t="s">
        <v>199</v>
      </c>
      <c r="M330" s="67" t="s">
        <v>1566</v>
      </c>
      <c r="N330" s="67" t="s">
        <v>1567</v>
      </c>
      <c r="O330" s="69" t="s">
        <v>1568</v>
      </c>
      <c r="P330" s="67" t="s">
        <v>1558</v>
      </c>
      <c r="Q330" s="67" t="s">
        <v>333</v>
      </c>
      <c r="R330" s="70" t="s">
        <v>50</v>
      </c>
      <c r="S330" s="70">
        <v>45597</v>
      </c>
      <c r="T330" s="70">
        <v>45626</v>
      </c>
      <c r="U330" s="67" t="s">
        <v>281</v>
      </c>
      <c r="V330" s="101" t="s">
        <v>199</v>
      </c>
      <c r="W330" s="101" t="s">
        <v>199</v>
      </c>
      <c r="Y330" s="67" t="s">
        <v>208</v>
      </c>
      <c r="Z330" s="67" t="s">
        <v>356</v>
      </c>
      <c r="AA330" s="67" t="s">
        <v>199</v>
      </c>
      <c r="AB330" s="101" t="s">
        <v>199</v>
      </c>
      <c r="AC330" s="101" t="s">
        <v>199</v>
      </c>
      <c r="AD330" s="67" t="s">
        <v>1554</v>
      </c>
      <c r="AE330" s="67" t="s">
        <v>199</v>
      </c>
      <c r="AF330" s="67" t="s">
        <v>199</v>
      </c>
      <c r="AG330" s="113" t="s">
        <v>199</v>
      </c>
      <c r="AH330" s="113" t="s">
        <v>199</v>
      </c>
      <c r="AI330" s="101" t="s">
        <v>199</v>
      </c>
      <c r="AJ330" s="67" t="s">
        <v>199</v>
      </c>
      <c r="AK330" s="67" t="s">
        <v>199</v>
      </c>
      <c r="AL330" s="67" t="s">
        <v>295</v>
      </c>
    </row>
    <row r="331" spans="2:38" s="237" customFormat="1" ht="171" hidden="1" x14ac:dyDescent="0.2">
      <c r="B331" s="67" t="s">
        <v>455</v>
      </c>
      <c r="C331" s="67" t="s">
        <v>873</v>
      </c>
      <c r="D331" s="67" t="s">
        <v>1542</v>
      </c>
      <c r="E331" s="67" t="s">
        <v>1543</v>
      </c>
      <c r="F331" s="67" t="s">
        <v>1569</v>
      </c>
      <c r="G331" s="67"/>
      <c r="H331" s="67" t="s">
        <v>1545</v>
      </c>
      <c r="I331" s="67" t="s">
        <v>1546</v>
      </c>
      <c r="J331" s="67" t="s">
        <v>1547</v>
      </c>
      <c r="K331" s="67" t="s">
        <v>199</v>
      </c>
      <c r="L331" s="67" t="s">
        <v>199</v>
      </c>
      <c r="M331" s="67" t="s">
        <v>1570</v>
      </c>
      <c r="N331" s="67" t="s">
        <v>1571</v>
      </c>
      <c r="O331" s="69" t="s">
        <v>1572</v>
      </c>
      <c r="P331" s="67" t="s">
        <v>293</v>
      </c>
      <c r="Q331" s="67" t="s">
        <v>1573</v>
      </c>
      <c r="R331" s="67" t="s">
        <v>281</v>
      </c>
      <c r="S331" s="70">
        <v>45597</v>
      </c>
      <c r="T331" s="70">
        <v>45611</v>
      </c>
      <c r="U331" s="70" t="s">
        <v>50</v>
      </c>
      <c r="V331" s="254" t="s">
        <v>199</v>
      </c>
      <c r="W331" s="101" t="s">
        <v>199</v>
      </c>
      <c r="Y331" s="67" t="s">
        <v>208</v>
      </c>
      <c r="Z331" s="67" t="s">
        <v>356</v>
      </c>
      <c r="AA331" s="67" t="s">
        <v>199</v>
      </c>
      <c r="AB331" s="101" t="s">
        <v>199</v>
      </c>
      <c r="AC331" s="101" t="s">
        <v>199</v>
      </c>
      <c r="AD331" s="67" t="s">
        <v>1554</v>
      </c>
      <c r="AE331" s="67" t="s">
        <v>199</v>
      </c>
      <c r="AF331" s="67" t="s">
        <v>199</v>
      </c>
      <c r="AG331" s="113" t="s">
        <v>199</v>
      </c>
      <c r="AH331" s="113" t="s">
        <v>199</v>
      </c>
      <c r="AI331" s="101" t="s">
        <v>199</v>
      </c>
      <c r="AJ331" s="67" t="s">
        <v>199</v>
      </c>
      <c r="AK331" s="67" t="s">
        <v>199</v>
      </c>
      <c r="AL331" s="67" t="s">
        <v>295</v>
      </c>
    </row>
    <row r="332" spans="2:38" s="237" customFormat="1" ht="171" hidden="1" x14ac:dyDescent="0.2">
      <c r="B332" s="67" t="s">
        <v>455</v>
      </c>
      <c r="C332" s="67" t="s">
        <v>873</v>
      </c>
      <c r="D332" s="67" t="s">
        <v>1542</v>
      </c>
      <c r="E332" s="67" t="s">
        <v>1543</v>
      </c>
      <c r="F332" s="67" t="s">
        <v>1574</v>
      </c>
      <c r="G332" s="67"/>
      <c r="H332" s="67" t="s">
        <v>1545</v>
      </c>
      <c r="I332" s="67" t="s">
        <v>1546</v>
      </c>
      <c r="J332" s="67" t="s">
        <v>1547</v>
      </c>
      <c r="K332" s="67" t="s">
        <v>199</v>
      </c>
      <c r="L332" s="67" t="s">
        <v>199</v>
      </c>
      <c r="M332" s="67" t="s">
        <v>1575</v>
      </c>
      <c r="N332" s="67" t="s">
        <v>1576</v>
      </c>
      <c r="O332" s="69" t="s">
        <v>1577</v>
      </c>
      <c r="P332" s="67" t="s">
        <v>293</v>
      </c>
      <c r="Q332" s="67" t="s">
        <v>1551</v>
      </c>
      <c r="R332" s="67" t="s">
        <v>281</v>
      </c>
      <c r="S332" s="70">
        <v>45627</v>
      </c>
      <c r="T332" s="70">
        <v>45641</v>
      </c>
      <c r="U332" s="70" t="s">
        <v>50</v>
      </c>
      <c r="V332" s="254" t="s">
        <v>199</v>
      </c>
      <c r="W332" s="101" t="s">
        <v>199</v>
      </c>
      <c r="Y332" s="67" t="s">
        <v>208</v>
      </c>
      <c r="Z332" s="67" t="s">
        <v>356</v>
      </c>
      <c r="AA332" s="67" t="s">
        <v>199</v>
      </c>
      <c r="AB332" s="101" t="s">
        <v>199</v>
      </c>
      <c r="AC332" s="101" t="s">
        <v>199</v>
      </c>
      <c r="AD332" s="67" t="s">
        <v>1554</v>
      </c>
      <c r="AE332" s="67" t="s">
        <v>199</v>
      </c>
      <c r="AF332" s="67" t="s">
        <v>199</v>
      </c>
      <c r="AG332" s="113" t="s">
        <v>199</v>
      </c>
      <c r="AH332" s="113" t="s">
        <v>199</v>
      </c>
      <c r="AI332" s="101" t="s">
        <v>199</v>
      </c>
      <c r="AJ332" s="67" t="s">
        <v>199</v>
      </c>
      <c r="AK332" s="67" t="s">
        <v>199</v>
      </c>
      <c r="AL332" s="67" t="s">
        <v>295</v>
      </c>
    </row>
    <row r="333" spans="2:38" s="237" customFormat="1" ht="171" hidden="1" x14ac:dyDescent="0.2">
      <c r="B333" s="67" t="s">
        <v>455</v>
      </c>
      <c r="C333" s="67" t="s">
        <v>873</v>
      </c>
      <c r="D333" s="67" t="s">
        <v>1542</v>
      </c>
      <c r="E333" s="67" t="s">
        <v>1543</v>
      </c>
      <c r="F333" s="67" t="s">
        <v>1574</v>
      </c>
      <c r="G333" s="67"/>
      <c r="H333" s="67" t="s">
        <v>1545</v>
      </c>
      <c r="I333" s="67" t="s">
        <v>1546</v>
      </c>
      <c r="J333" s="67" t="s">
        <v>1547</v>
      </c>
      <c r="K333" s="67" t="s">
        <v>199</v>
      </c>
      <c r="L333" s="67" t="s">
        <v>199</v>
      </c>
      <c r="M333" s="67" t="s">
        <v>1578</v>
      </c>
      <c r="N333" s="67" t="s">
        <v>1579</v>
      </c>
      <c r="O333" s="69" t="s">
        <v>1580</v>
      </c>
      <c r="P333" s="67" t="s">
        <v>1581</v>
      </c>
      <c r="Q333" s="67" t="s">
        <v>1582</v>
      </c>
      <c r="R333" s="70" t="s">
        <v>50</v>
      </c>
      <c r="S333" s="70">
        <v>45627</v>
      </c>
      <c r="T333" s="70">
        <v>45641</v>
      </c>
      <c r="U333" s="67" t="s">
        <v>281</v>
      </c>
      <c r="V333" s="101" t="s">
        <v>199</v>
      </c>
      <c r="W333" s="101" t="s">
        <v>199</v>
      </c>
      <c r="Y333" s="67" t="s">
        <v>208</v>
      </c>
      <c r="Z333" s="67" t="s">
        <v>356</v>
      </c>
      <c r="AA333" s="67" t="s">
        <v>199</v>
      </c>
      <c r="AB333" s="101" t="s">
        <v>199</v>
      </c>
      <c r="AC333" s="101" t="s">
        <v>199</v>
      </c>
      <c r="AD333" s="67" t="s">
        <v>1554</v>
      </c>
      <c r="AE333" s="67" t="s">
        <v>199</v>
      </c>
      <c r="AF333" s="67" t="s">
        <v>199</v>
      </c>
      <c r="AG333" s="113" t="s">
        <v>199</v>
      </c>
      <c r="AH333" s="113" t="s">
        <v>199</v>
      </c>
      <c r="AI333" s="101" t="s">
        <v>199</v>
      </c>
      <c r="AJ333" s="67" t="s">
        <v>199</v>
      </c>
      <c r="AK333" s="67" t="s">
        <v>199</v>
      </c>
      <c r="AL333" s="67" t="s">
        <v>295</v>
      </c>
    </row>
    <row r="334" spans="2:38" s="237" customFormat="1" ht="142.5" hidden="1" x14ac:dyDescent="0.2">
      <c r="B334" s="67" t="s">
        <v>193</v>
      </c>
      <c r="C334" s="68" t="s">
        <v>1445</v>
      </c>
      <c r="D334" s="67" t="s">
        <v>1583</v>
      </c>
      <c r="E334" s="240" t="s">
        <v>1591</v>
      </c>
      <c r="F334" s="240" t="s">
        <v>1584</v>
      </c>
      <c r="G334" s="240"/>
      <c r="H334" s="67" t="s">
        <v>1545</v>
      </c>
      <c r="I334" s="67" t="s">
        <v>199</v>
      </c>
      <c r="J334" s="67" t="s">
        <v>199</v>
      </c>
      <c r="K334" s="67" t="s">
        <v>199</v>
      </c>
      <c r="L334" s="67" t="s">
        <v>199</v>
      </c>
      <c r="M334" s="240" t="s">
        <v>1585</v>
      </c>
      <c r="N334" s="69" t="s">
        <v>1586</v>
      </c>
      <c r="O334" s="67" t="s">
        <v>1587</v>
      </c>
      <c r="P334" s="67" t="s">
        <v>299</v>
      </c>
      <c r="Q334" s="67"/>
      <c r="R334" s="67" t="s">
        <v>281</v>
      </c>
      <c r="S334" s="70">
        <v>45292</v>
      </c>
      <c r="T334" s="70">
        <v>45626</v>
      </c>
      <c r="U334" s="255" t="s">
        <v>281</v>
      </c>
      <c r="V334" s="231" t="s">
        <v>1588</v>
      </c>
      <c r="W334" s="69" t="s">
        <v>1589</v>
      </c>
      <c r="Y334" s="69" t="s">
        <v>246</v>
      </c>
      <c r="Z334" s="67" t="s">
        <v>1590</v>
      </c>
      <c r="AA334" s="67" t="s">
        <v>199</v>
      </c>
      <c r="AB334" s="101" t="s">
        <v>199</v>
      </c>
      <c r="AC334" s="101" t="s">
        <v>199</v>
      </c>
      <c r="AD334" s="67" t="s">
        <v>492</v>
      </c>
      <c r="AE334" s="67" t="s">
        <v>249</v>
      </c>
      <c r="AF334" s="113" t="s">
        <v>199</v>
      </c>
      <c r="AG334" s="113" t="s">
        <v>199</v>
      </c>
      <c r="AH334" s="101" t="s">
        <v>199</v>
      </c>
      <c r="AI334" s="101" t="s">
        <v>199</v>
      </c>
      <c r="AJ334" s="67" t="s">
        <v>199</v>
      </c>
      <c r="AK334" s="67" t="s">
        <v>199</v>
      </c>
      <c r="AL334" s="67" t="s">
        <v>284</v>
      </c>
    </row>
    <row r="335" spans="2:38" s="237" customFormat="1" ht="142.5" hidden="1" x14ac:dyDescent="0.2">
      <c r="B335" s="67" t="s">
        <v>193</v>
      </c>
      <c r="C335" s="68" t="s">
        <v>1445</v>
      </c>
      <c r="D335" s="67" t="s">
        <v>1583</v>
      </c>
      <c r="E335" s="240" t="s">
        <v>1591</v>
      </c>
      <c r="F335" s="240" t="s">
        <v>1584</v>
      </c>
      <c r="G335" s="240"/>
      <c r="H335" s="67" t="s">
        <v>1545</v>
      </c>
      <c r="I335" s="67" t="s">
        <v>199</v>
      </c>
      <c r="J335" s="67" t="s">
        <v>199</v>
      </c>
      <c r="K335" s="67" t="s">
        <v>199</v>
      </c>
      <c r="L335" s="67" t="s">
        <v>199</v>
      </c>
      <c r="M335" s="240" t="s">
        <v>1592</v>
      </c>
      <c r="N335" s="67" t="s">
        <v>1593</v>
      </c>
      <c r="O335" s="67" t="s">
        <v>1594</v>
      </c>
      <c r="P335" s="67" t="s">
        <v>299</v>
      </c>
      <c r="Q335" s="67"/>
      <c r="R335" s="67" t="s">
        <v>281</v>
      </c>
      <c r="S335" s="70">
        <v>45292</v>
      </c>
      <c r="T335" s="70">
        <v>45412</v>
      </c>
      <c r="U335" s="70" t="s">
        <v>282</v>
      </c>
      <c r="V335" s="231">
        <v>21720848</v>
      </c>
      <c r="W335" s="67">
        <v>165</v>
      </c>
      <c r="X335" s="71"/>
      <c r="Y335" s="67" t="s">
        <v>246</v>
      </c>
      <c r="Z335" s="67" t="s">
        <v>199</v>
      </c>
      <c r="AA335" s="67" t="s">
        <v>199</v>
      </c>
      <c r="AB335" s="67" t="s">
        <v>199</v>
      </c>
      <c r="AC335" s="67" t="s">
        <v>199</v>
      </c>
      <c r="AD335" s="67" t="s">
        <v>845</v>
      </c>
      <c r="AE335" s="67" t="s">
        <v>249</v>
      </c>
      <c r="AF335" s="67" t="s">
        <v>199</v>
      </c>
      <c r="AG335" s="67" t="s">
        <v>199</v>
      </c>
      <c r="AH335" s="67" t="s">
        <v>199</v>
      </c>
      <c r="AI335" s="67" t="s">
        <v>199</v>
      </c>
      <c r="AJ335" s="67" t="s">
        <v>199</v>
      </c>
      <c r="AK335" s="67" t="s">
        <v>199</v>
      </c>
      <c r="AL335" s="67" t="s">
        <v>284</v>
      </c>
    </row>
    <row r="336" spans="2:38" s="237" customFormat="1" ht="142.5" hidden="1" x14ac:dyDescent="0.2">
      <c r="B336" s="67" t="s">
        <v>193</v>
      </c>
      <c r="C336" s="68" t="s">
        <v>1445</v>
      </c>
      <c r="D336" s="67" t="s">
        <v>1583</v>
      </c>
      <c r="E336" s="240" t="s">
        <v>1591</v>
      </c>
      <c r="F336" s="240" t="s">
        <v>1584</v>
      </c>
      <c r="G336" s="240"/>
      <c r="H336" s="67" t="s">
        <v>1545</v>
      </c>
      <c r="I336" s="67" t="s">
        <v>199</v>
      </c>
      <c r="J336" s="67" t="s">
        <v>199</v>
      </c>
      <c r="K336" s="67" t="s">
        <v>199</v>
      </c>
      <c r="L336" s="67" t="s">
        <v>199</v>
      </c>
      <c r="M336" s="240" t="s">
        <v>1595</v>
      </c>
      <c r="N336" s="67" t="s">
        <v>1593</v>
      </c>
      <c r="O336" s="67" t="s">
        <v>1596</v>
      </c>
      <c r="P336" s="67" t="s">
        <v>299</v>
      </c>
      <c r="Q336" s="67"/>
      <c r="R336" s="67" t="s">
        <v>281</v>
      </c>
      <c r="S336" s="70">
        <v>45413</v>
      </c>
      <c r="T336" s="77">
        <v>45535</v>
      </c>
      <c r="U336" s="70" t="s">
        <v>282</v>
      </c>
      <c r="V336" s="231" t="s">
        <v>1597</v>
      </c>
      <c r="W336" s="67">
        <v>165</v>
      </c>
      <c r="X336" s="71"/>
      <c r="Y336" s="67" t="s">
        <v>246</v>
      </c>
      <c r="Z336" s="67" t="s">
        <v>199</v>
      </c>
      <c r="AA336" s="67" t="s">
        <v>199</v>
      </c>
      <c r="AB336" s="67" t="s">
        <v>199</v>
      </c>
      <c r="AC336" s="67" t="s">
        <v>199</v>
      </c>
      <c r="AD336" s="67" t="s">
        <v>845</v>
      </c>
      <c r="AE336" s="67" t="s">
        <v>249</v>
      </c>
      <c r="AF336" s="67" t="s">
        <v>199</v>
      </c>
      <c r="AG336" s="67" t="s">
        <v>199</v>
      </c>
      <c r="AH336" s="67" t="s">
        <v>199</v>
      </c>
      <c r="AI336" s="67" t="s">
        <v>199</v>
      </c>
      <c r="AJ336" s="67" t="s">
        <v>199</v>
      </c>
      <c r="AK336" s="67" t="s">
        <v>199</v>
      </c>
      <c r="AL336" s="67" t="s">
        <v>284</v>
      </c>
    </row>
    <row r="337" spans="2:38" s="237" customFormat="1" ht="142.5" hidden="1" x14ac:dyDescent="0.2">
      <c r="B337" s="67" t="s">
        <v>193</v>
      </c>
      <c r="C337" s="68" t="s">
        <v>1445</v>
      </c>
      <c r="D337" s="67" t="s">
        <v>1583</v>
      </c>
      <c r="E337" s="240" t="s">
        <v>1591</v>
      </c>
      <c r="F337" s="240" t="s">
        <v>1584</v>
      </c>
      <c r="G337" s="240"/>
      <c r="H337" s="67" t="s">
        <v>1545</v>
      </c>
      <c r="I337" s="67" t="s">
        <v>199</v>
      </c>
      <c r="J337" s="67" t="s">
        <v>199</v>
      </c>
      <c r="K337" s="67" t="s">
        <v>199</v>
      </c>
      <c r="L337" s="67" t="s">
        <v>199</v>
      </c>
      <c r="M337" s="240" t="s">
        <v>1598</v>
      </c>
      <c r="N337" s="67" t="s">
        <v>1593</v>
      </c>
      <c r="O337" s="67" t="s">
        <v>1599</v>
      </c>
      <c r="P337" s="67" t="s">
        <v>299</v>
      </c>
      <c r="Q337" s="67"/>
      <c r="R337" s="67" t="s">
        <v>281</v>
      </c>
      <c r="S337" s="70">
        <v>45536</v>
      </c>
      <c r="T337" s="77">
        <v>45626</v>
      </c>
      <c r="U337" s="70" t="s">
        <v>282</v>
      </c>
      <c r="V337" s="51" t="s">
        <v>199</v>
      </c>
      <c r="W337" s="67" t="s">
        <v>199</v>
      </c>
      <c r="X337" s="71"/>
      <c r="Y337" s="67" t="s">
        <v>246</v>
      </c>
      <c r="Z337" s="67" t="s">
        <v>199</v>
      </c>
      <c r="AA337" s="67" t="s">
        <v>199</v>
      </c>
      <c r="AB337" s="67" t="s">
        <v>199</v>
      </c>
      <c r="AC337" s="67" t="s">
        <v>199</v>
      </c>
      <c r="AD337" s="67" t="s">
        <v>845</v>
      </c>
      <c r="AE337" s="67" t="s">
        <v>199</v>
      </c>
      <c r="AF337" s="67" t="s">
        <v>199</v>
      </c>
      <c r="AG337" s="67" t="s">
        <v>199</v>
      </c>
      <c r="AH337" s="67" t="s">
        <v>199</v>
      </c>
      <c r="AI337" s="67" t="s">
        <v>199</v>
      </c>
      <c r="AJ337" s="67" t="s">
        <v>199</v>
      </c>
      <c r="AK337" s="67" t="s">
        <v>199</v>
      </c>
      <c r="AL337" s="67" t="s">
        <v>284</v>
      </c>
    </row>
    <row r="338" spans="2:38" s="237" customFormat="1" x14ac:dyDescent="0.2">
      <c r="W338" s="256"/>
      <c r="AE338" s="256"/>
      <c r="AF338" s="256"/>
      <c r="AG338" s="256"/>
      <c r="AH338" s="256"/>
    </row>
  </sheetData>
  <autoFilter ref="A8:AL337" xr:uid="{00000000-0001-0000-0000-000000000000}">
    <filterColumn colId="8" showButton="0"/>
    <filterColumn colId="9" showButton="0"/>
    <filterColumn colId="10" showButton="0"/>
    <filterColumn colId="15">
      <filters>
        <filter val="Jairo Alejandro Barón Rubiano"/>
        <filter val="Juan Carlos Borda Rivas"/>
      </filters>
    </filterColumn>
    <filterColumn colId="17">
      <filters>
        <filter val="Dirección Administrativa y Financiera"/>
      </filters>
    </filterColumn>
    <filterColumn colId="24" showButton="0"/>
    <filterColumn colId="25" showButton="0"/>
    <filterColumn colId="26" showButton="0"/>
    <filterColumn colId="27" showButton="0"/>
    <filterColumn colId="29" showButton="0"/>
    <filterColumn colId="30" showButton="0"/>
    <filterColumn colId="31" showButton="0"/>
    <filterColumn colId="32" showButton="0"/>
    <filterColumn colId="33" showButton="0"/>
    <filterColumn colId="35" showButton="0"/>
  </autoFilter>
  <mergeCells count="29">
    <mergeCell ref="B8:B9"/>
    <mergeCell ref="C8:C9"/>
    <mergeCell ref="D8:D9"/>
    <mergeCell ref="E8:E9"/>
    <mergeCell ref="F8:F9"/>
    <mergeCell ref="B2:B5"/>
    <mergeCell ref="C2:C3"/>
    <mergeCell ref="D2:AJ3"/>
    <mergeCell ref="C4:C5"/>
    <mergeCell ref="D4:AJ5"/>
    <mergeCell ref="U8:U9"/>
    <mergeCell ref="G8:G9"/>
    <mergeCell ref="H8:H9"/>
    <mergeCell ref="I8:L9"/>
    <mergeCell ref="M8:M9"/>
    <mergeCell ref="N8:N9"/>
    <mergeCell ref="O8:O9"/>
    <mergeCell ref="P8:P9"/>
    <mergeCell ref="Q8:Q9"/>
    <mergeCell ref="R8:R9"/>
    <mergeCell ref="S8:S9"/>
    <mergeCell ref="T8:T9"/>
    <mergeCell ref="AL8:AL9"/>
    <mergeCell ref="V8:V9"/>
    <mergeCell ref="W8:W9"/>
    <mergeCell ref="X8:X9"/>
    <mergeCell ref="Y8:AC9"/>
    <mergeCell ref="AD8:AI9"/>
    <mergeCell ref="AJ8:AK8"/>
  </mergeCells>
  <conditionalFormatting sqref="AL226:AL227">
    <cfRule type="expression" dxfId="2" priority="1">
      <formula>$AD226&lt;&gt;""</formula>
    </cfRule>
  </conditionalFormatting>
  <dataValidations count="27">
    <dataValidation type="list" allowBlank="1" showInputMessage="1" showErrorMessage="1" sqref="B10:B275 B288:B337" xr:uid="{5CA99327-CC9D-462A-AC41-7E302384425D}">
      <formula1>Perspectiva</formula1>
    </dataValidation>
    <dataValidation allowBlank="1" showInputMessage="1" showErrorMessage="1" prompt="Puede registrar la cantidad de colaboradores que requiera, siempre y cuando cuenten con usuario de Eureka" sqref="Q203:Q207 Q140:Q141 P206:P207" xr:uid="{64AF6B18-D37F-470D-A129-24A7E3C0BFDC}"/>
    <dataValidation type="textLength" operator="lessThanOrEqual" showInputMessage="1" showErrorMessage="1" error="El número máximo de caracteres son 100" prompt="El número máximo de caracteres incluyendo los espacios es de 100" sqref="N79:N93 O125:O126 M125:M126 M79:M122" xr:uid="{0FCB4375-63F6-4F9E-AB7C-FF0BDEBA18B3}">
      <formula1>100</formula1>
    </dataValidation>
    <dataValidation type="textLength" operator="lessThanOrEqual" allowBlank="1" showInputMessage="1" showErrorMessage="1" errorTitle="No superar 100 caracteres" error="No superar 100 caracteres" sqref="N79:N93 M79:M114" xr:uid="{95068F41-FCD0-4303-A0AF-43394A5B7387}">
      <formula1>100</formula1>
    </dataValidation>
    <dataValidation allowBlank="1" showInputMessage="1" showErrorMessage="1" prompt="Elija de la lista los artículos y/o bases del Plan Nacional de Desarrollo 2022 - 2026 a los que se da respuesta con la implementación de la estrategia y la consecución del producto." sqref="I8" xr:uid="{9FA93C71-18DB-4FCD-986B-FCEDF4261A68}"/>
    <dataValidation allowBlank="1" showInputMessage="1" showErrorMessage="1" prompt="Elija de la lista la dependencia que será usuaria del producto que se generará porque lo requiere para el desarrollo de sus actividades, en los casos que aplique." sqref="U8:U9" xr:uid="{E6A0B9BE-9FB4-47BC-8BB1-05656A63C889}"/>
    <dataValidation allowBlank="1" showInputMessage="1" showErrorMessage="1" prompt="Si marcó que la actividad pertence al plan 9. Plan Anticorrupción y de atención al ciudadano, debe indicar de las listas a cual componente y subcomponente pertenece la actividad." sqref="AJ8:AK8" xr:uid="{E0F74D83-B47B-458E-A8B7-55A9BEEF8294}"/>
    <dataValidation type="list" allowBlank="1" showInputMessage="1" showErrorMessage="1" sqref="AJ256:AJ260 AK47:AK48 AJ64:AK67 AK317 AK72:AK75 AJ74:AK75 AJ10:AJ227 AJ240:AJ241 AJ288:AJ337" xr:uid="{3169B3D0-F31A-4AE4-A218-90466DD2E2EF}">
      <formula1>Componentes</formula1>
    </dataValidation>
    <dataValidation allowBlank="1" showInputMessage="1" showErrorMessage="1" prompt="Elija de la lista la perspectiva sobre la cual va a formular las actividades del plan de acción.  Para mas información puede consultar el Diccionario de Datos y el PEI" sqref="B8:B9" xr:uid="{B1B98215-0040-497F-9D0B-808225DF1221}"/>
    <dataValidation allowBlank="1" showInputMessage="1" showErrorMessage="1" prompt="De acuerdo a la perspectiva seleaccionada, elija de la lista el objetivo estratégico sobre el cual va a formular las actividades del plan de acción.  Para mas información puede consultar el Diccionario de Datos y el PEI" sqref="C8:C9" xr:uid="{BABA817B-1CC9-4FEE-9D8C-0E79B4367C92}"/>
    <dataValidation allowBlank="1" showInputMessage="1" showErrorMessage="1" prompt="Teniendo en cuenta el objetivo seleccionado, registre o elija de la lista la estrategia asociada a las actividades del plan de acción.  Para mas información puede consultar el Diccionario de Datos y el PEI" sqref="D8:E9" xr:uid="{805D7D82-A577-4E05-9DC6-736DDD90E23F}"/>
    <dataValidation allowBlank="1" showInputMessage="1" showErrorMessage="1" prompt="Registre o elija de la lista el producto del Plan Estratégico Institucional que desea obtener. _x000a_Producto es el resultado final del desarrollo de actividades de un proceso, fase o proyecto, el cual debe ser verificable." sqref="F8:G9" xr:uid="{5F60D57C-6763-4D79-83FB-003B85EE2738}"/>
    <dataValidation allowBlank="1" showInputMessage="1" showErrorMessage="1" prompt="Defina el responsable de la obtención del producto en términos de cargo y dependencia. Debe ser de nivel directivo." sqref="H8:H9" xr:uid="{C7994E0C-6A7A-4287-8D98-394530863764}"/>
    <dataValidation allowBlank="1" showInputMessage="1" showErrorMessage="1" prompt="Defina las actividades necesarias para la obtención de los productos. _x000a_Estructura: VERBO en infinitivo + el Objeto + condicion de calidad." sqref="M8:M9" xr:uid="{D639831D-36E3-4194-A0C0-06300969ABDB}"/>
    <dataValidation allowBlank="1" showInputMessage="1" showErrorMessage="1" prompt="Detalle de la actividad definida" sqref="N8:N9" xr:uid="{FE86EF0A-6F0B-4123-8D35-FB017C0FD0A9}"/>
    <dataValidation allowBlank="1" showInputMessage="1" showErrorMessage="1" prompt="Soporte de ejecución de la actividad o producto intermedio que contribuye a la obtención del producto final o al cumplimiento de fases intermedias. Ej: Documento elaborado, Actas de reunión firmadas, Listas de asistencia diligenciadas._x000a__x000a_" sqref="O8:O9" xr:uid="{536C7D83-C0A4-409F-BBCE-9F3864DA0363}"/>
    <dataValidation allowBlank="1" showInputMessage="1" showErrorMessage="1" prompt="Nombre del colaborador responsable de ejecutar la actividad." sqref="P8:P9" xr:uid="{8D237686-D6C0-43D4-BD93-609FCAE27C2D}"/>
    <dataValidation allowBlank="1" showInputMessage="1" showErrorMessage="1" prompt="Elija de la lista la dependencia a la que hace parte el colaborador responsable de la ejecución de la actividad. " sqref="R8:R9" xr:uid="{0208F817-6038-4FC8-8100-DA2555BEE024}"/>
    <dataValidation allowBlank="1" showInputMessage="1" showErrorMessage="1" prompt="DD-MM-AAAA" sqref="S8:T9" xr:uid="{DEDE72DE-DBEF-4C05-AC7F-41584ECA3F2A}"/>
    <dataValidation allowBlank="1" showInputMessage="1" showErrorMessage="1" prompt="Indique los recursos económicos requeridos para el desarrollo de la actividad y asignados en el Plan Anual de Adquisiciones - PAA." sqref="V8:V9" xr:uid="{523CFED5-79EF-45F1-9D0E-A8A0C50EC375}"/>
    <dataValidation allowBlank="1" showInputMessage="1" showErrorMessage="1" prompt="Indique el código de identificación - ID del PAA al que corresponde la adquisición de bienes y/o servicios como contratos de prestación de servicios, sistemas de información, entre otros, necesarios para el desarrollo de la actividad." sqref="W8:W9" xr:uid="{45E95D29-2DD2-48AB-9B54-E5AB81FBDE4B}"/>
    <dataValidation allowBlank="1" showInputMessage="1" showErrorMessage="1" prompt="Incluya la ponderación de cada actividad que aporta a la consecución del producto, de tal forma que la sumatoria sea 100% para cada producto." sqref="X8:X9" xr:uid="{4C2FA764-1124-494E-9A0F-B1F6D86C0E7A}"/>
    <dataValidation allowBlank="1" showInputMessage="1" showErrorMessage="1" prompt="Elija de las listas los planes a los que pertenece la actividad. Puede aplicar entre uno (1) y tres (3) planes. " sqref="AD8" xr:uid="{D476D1F0-367C-4F54-8258-327D223E7B96}"/>
    <dataValidation allowBlank="1" showInputMessage="1" showErrorMessage="1" prompt="Seleccione la dependencia líder de la ejecución de la actividad" sqref="R8:R9" xr:uid="{489D6929-8A2F-46F6-8A10-5C623D5F03AF}"/>
    <dataValidation allowBlank="1" showInputMessage="1" showErrorMessage="1" prompt="Índique el proceso responsable de la ejecución de la actividad" sqref="AL8:AL9" xr:uid="{ADD2794E-4CCC-4397-830C-F3524ECF0515}"/>
    <dataValidation allowBlank="1" showInputMessage="1" showErrorMessage="1" prompt="Nombre de los funcionarios o contratistas asignados para apoyar el desarrollo de la actividad" sqref="Q8:Q9" xr:uid="{26A953EC-CFC2-4736-A1F8-889E30EB601E}"/>
    <dataValidation allowBlank="1" showInputMessage="1" showErrorMessage="1" prompt="Elija de las listas las políticas del MIPG a las que contribuye a su cumplimiento con el desarrollo de la actividad. Puede aplicar entre una (1) y tres (3) políticas." sqref="Y8:AC9" xr:uid="{3C9BAB70-8981-4791-BC6C-F88FF08F49EC}"/>
  </dataValidations>
  <hyperlinks>
    <hyperlink ref="M213" r:id="rId1" display="url" xr:uid="{CA046A8E-2708-4700-9484-6177F547B640}"/>
  </hyperlinks>
  <pageMargins left="0.7" right="0.7" top="0.75" bottom="0.75" header="0" footer="0"/>
  <pageSetup orientation="portrait"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13C8D-4D0E-4B86-9086-3FDBC22A3228}">
  <sheetPr filterMode="1"/>
  <dimension ref="A1:AL338"/>
  <sheetViews>
    <sheetView showGridLines="0" topLeftCell="N1" zoomScaleNormal="100" workbookViewId="0">
      <pane ySplit="9" topLeftCell="A76" activePane="bottomLeft" state="frozen"/>
      <selection activeCell="B1" sqref="B1"/>
      <selection pane="bottomLeft" activeCell="W142" sqref="W142:W144"/>
    </sheetView>
  </sheetViews>
  <sheetFormatPr baseColWidth="10" defaultColWidth="10" defaultRowHeight="14.25" x14ac:dyDescent="0.2"/>
  <cols>
    <col min="1" max="1" width="9.75" style="179" hidden="1" customWidth="1"/>
    <col min="2" max="2" width="28.5" style="179" customWidth="1"/>
    <col min="3" max="3" width="30.75" style="179" customWidth="1"/>
    <col min="4" max="5" width="35" style="179" customWidth="1"/>
    <col min="6" max="6" width="32.75" style="179" customWidth="1"/>
    <col min="7" max="7" width="32.75" style="179" hidden="1" customWidth="1"/>
    <col min="8" max="12" width="24.125" style="179" customWidth="1"/>
    <col min="13" max="13" width="34.75" style="179" customWidth="1"/>
    <col min="14" max="14" width="47.625" style="179" customWidth="1"/>
    <col min="15" max="15" width="22.625" style="179" customWidth="1"/>
    <col min="16" max="16" width="17.75" style="179" customWidth="1"/>
    <col min="17" max="18" width="21.375" style="179" customWidth="1"/>
    <col min="19" max="19" width="11.75" style="179" customWidth="1"/>
    <col min="20" max="20" width="11.625" style="179" customWidth="1"/>
    <col min="21" max="21" width="20.875" style="179" customWidth="1"/>
    <col min="22" max="22" width="18.125" style="179" customWidth="1"/>
    <col min="23" max="23" width="14.625" style="179" customWidth="1"/>
    <col min="24" max="24" width="14.625" style="179" hidden="1" customWidth="1"/>
    <col min="25" max="30" width="18.125" style="179" customWidth="1"/>
    <col min="31" max="34" width="18.125" style="180" customWidth="1"/>
    <col min="35" max="35" width="18.125" style="179" customWidth="1"/>
    <col min="36" max="36" width="22.25" style="179" customWidth="1"/>
    <col min="37" max="37" width="23" style="179" customWidth="1"/>
    <col min="38" max="38" width="17.125" style="179" customWidth="1"/>
    <col min="39" max="16384" width="10" style="179"/>
  </cols>
  <sheetData>
    <row r="1" spans="1:38" hidden="1" x14ac:dyDescent="0.2"/>
    <row r="2" spans="1:38" ht="26.25" hidden="1" customHeight="1" x14ac:dyDescent="0.2">
      <c r="B2" s="489"/>
      <c r="C2" s="493" t="s">
        <v>157</v>
      </c>
      <c r="D2" s="495" t="s">
        <v>158</v>
      </c>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7"/>
      <c r="AK2" s="181" t="s">
        <v>159</v>
      </c>
      <c r="AL2" s="182" t="s">
        <v>160</v>
      </c>
    </row>
    <row r="3" spans="1:38" ht="22.5" hidden="1" customHeight="1" x14ac:dyDescent="0.2">
      <c r="B3" s="490"/>
      <c r="C3" s="494"/>
      <c r="D3" s="498"/>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500"/>
      <c r="AK3" s="183" t="s">
        <v>161</v>
      </c>
      <c r="AL3" s="184">
        <v>6</v>
      </c>
    </row>
    <row r="4" spans="1:38" ht="22.5" hidden="1" customHeight="1" x14ac:dyDescent="0.2">
      <c r="B4" s="491"/>
      <c r="C4" s="501" t="s">
        <v>162</v>
      </c>
      <c r="D4" s="503" t="s">
        <v>163</v>
      </c>
      <c r="E4" s="504"/>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5"/>
      <c r="AK4" s="183" t="s">
        <v>164</v>
      </c>
      <c r="AL4" s="185">
        <v>45208</v>
      </c>
    </row>
    <row r="5" spans="1:38" ht="21.75" hidden="1" customHeight="1" x14ac:dyDescent="0.2">
      <c r="B5" s="492"/>
      <c r="C5" s="502"/>
      <c r="D5" s="506"/>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7"/>
      <c r="AI5" s="507"/>
      <c r="AJ5" s="508"/>
      <c r="AK5" s="186" t="s">
        <v>165</v>
      </c>
      <c r="AL5" s="187" t="s">
        <v>166</v>
      </c>
    </row>
    <row r="6" spans="1:38" ht="10.5" hidden="1" customHeight="1" x14ac:dyDescent="0.2"/>
    <row r="7" spans="1:38" ht="8.25" hidden="1" customHeight="1" x14ac:dyDescent="0.2"/>
    <row r="8" spans="1:38" s="188" customFormat="1" ht="14.25" customHeight="1" x14ac:dyDescent="0.2">
      <c r="B8" s="509" t="s">
        <v>167</v>
      </c>
      <c r="C8" s="480" t="s">
        <v>168</v>
      </c>
      <c r="D8" s="480" t="s">
        <v>169</v>
      </c>
      <c r="E8" s="480" t="s">
        <v>170</v>
      </c>
      <c r="F8" s="480" t="s">
        <v>171</v>
      </c>
      <c r="G8" s="480" t="s">
        <v>1600</v>
      </c>
      <c r="H8" s="480" t="s">
        <v>172</v>
      </c>
      <c r="I8" s="482" t="s">
        <v>173</v>
      </c>
      <c r="J8" s="483"/>
      <c r="K8" s="483"/>
      <c r="L8" s="484"/>
      <c r="M8" s="480" t="s">
        <v>174</v>
      </c>
      <c r="N8" s="480" t="s">
        <v>175</v>
      </c>
      <c r="O8" s="480" t="s">
        <v>176</v>
      </c>
      <c r="P8" s="480" t="s">
        <v>177</v>
      </c>
      <c r="Q8" s="480" t="s">
        <v>178</v>
      </c>
      <c r="R8" s="488" t="s">
        <v>179</v>
      </c>
      <c r="S8" s="480" t="s">
        <v>180</v>
      </c>
      <c r="T8" s="470" t="s">
        <v>181</v>
      </c>
      <c r="U8" s="470" t="s">
        <v>182</v>
      </c>
      <c r="V8" s="470" t="s">
        <v>183</v>
      </c>
      <c r="W8" s="470" t="s">
        <v>184</v>
      </c>
      <c r="X8" s="470" t="s">
        <v>185</v>
      </c>
      <c r="Y8" s="472" t="s">
        <v>186</v>
      </c>
      <c r="Z8" s="473"/>
      <c r="AA8" s="473"/>
      <c r="AB8" s="473"/>
      <c r="AC8" s="474"/>
      <c r="AD8" s="472" t="s">
        <v>187</v>
      </c>
      <c r="AE8" s="473"/>
      <c r="AF8" s="473"/>
      <c r="AG8" s="473"/>
      <c r="AH8" s="473"/>
      <c r="AI8" s="474"/>
      <c r="AJ8" s="478" t="s">
        <v>188</v>
      </c>
      <c r="AK8" s="479"/>
      <c r="AL8" s="470" t="s">
        <v>189</v>
      </c>
    </row>
    <row r="9" spans="1:38" s="188" customFormat="1" ht="18" hidden="1" customHeight="1" x14ac:dyDescent="0.2">
      <c r="A9" s="190" t="s">
        <v>190</v>
      </c>
      <c r="B9" s="480"/>
      <c r="C9" s="510"/>
      <c r="D9" s="481"/>
      <c r="E9" s="481"/>
      <c r="F9" s="481"/>
      <c r="G9" s="481"/>
      <c r="H9" s="481"/>
      <c r="I9" s="485"/>
      <c r="J9" s="486"/>
      <c r="K9" s="486"/>
      <c r="L9" s="487"/>
      <c r="M9" s="481"/>
      <c r="N9" s="481"/>
      <c r="O9" s="481"/>
      <c r="P9" s="481"/>
      <c r="Q9" s="481"/>
      <c r="R9" s="470"/>
      <c r="S9" s="481"/>
      <c r="T9" s="471"/>
      <c r="U9" s="471"/>
      <c r="V9" s="471"/>
      <c r="W9" s="471"/>
      <c r="X9" s="471"/>
      <c r="Y9" s="475"/>
      <c r="Z9" s="476"/>
      <c r="AA9" s="476"/>
      <c r="AB9" s="476"/>
      <c r="AC9" s="477"/>
      <c r="AD9" s="475"/>
      <c r="AE9" s="476"/>
      <c r="AF9" s="476"/>
      <c r="AG9" s="476"/>
      <c r="AH9" s="476"/>
      <c r="AI9" s="477"/>
      <c r="AJ9" s="189" t="s">
        <v>191</v>
      </c>
      <c r="AK9" s="189" t="s">
        <v>192</v>
      </c>
      <c r="AL9" s="471"/>
    </row>
    <row r="10" spans="1:38" s="197" customFormat="1" ht="213.75" hidden="1" x14ac:dyDescent="0.2">
      <c r="A10" s="179"/>
      <c r="B10" s="191" t="s">
        <v>193</v>
      </c>
      <c r="C10" s="192" t="s">
        <v>194</v>
      </c>
      <c r="D10" s="191" t="s">
        <v>195</v>
      </c>
      <c r="E10" s="193" t="s">
        <v>196</v>
      </c>
      <c r="F10" s="193" t="s">
        <v>197</v>
      </c>
      <c r="G10" s="193"/>
      <c r="H10" s="191" t="s">
        <v>198</v>
      </c>
      <c r="I10" s="191" t="s">
        <v>199</v>
      </c>
      <c r="J10" s="191" t="s">
        <v>199</v>
      </c>
      <c r="K10" s="191" t="s">
        <v>199</v>
      </c>
      <c r="L10" s="191" t="s">
        <v>199</v>
      </c>
      <c r="M10" s="193" t="s">
        <v>200</v>
      </c>
      <c r="N10" s="191" t="s">
        <v>201</v>
      </c>
      <c r="O10" s="194" t="s">
        <v>202</v>
      </c>
      <c r="P10" s="191" t="s">
        <v>203</v>
      </c>
      <c r="Q10" s="191" t="s">
        <v>204</v>
      </c>
      <c r="R10" s="194" t="s">
        <v>72</v>
      </c>
      <c r="S10" s="195">
        <v>45292</v>
      </c>
      <c r="T10" s="54">
        <v>45380</v>
      </c>
      <c r="U10" s="194" t="s">
        <v>205</v>
      </c>
      <c r="V10" s="51"/>
      <c r="W10" s="191"/>
      <c r="X10" s="196">
        <v>0.1</v>
      </c>
      <c r="Y10" s="191" t="s">
        <v>207</v>
      </c>
      <c r="Z10" s="191" t="s">
        <v>208</v>
      </c>
      <c r="AA10" s="191" t="s">
        <v>199</v>
      </c>
      <c r="AB10" s="191" t="s">
        <v>199</v>
      </c>
      <c r="AC10" s="191" t="s">
        <v>199</v>
      </c>
      <c r="AD10" s="191" t="s">
        <v>209</v>
      </c>
      <c r="AE10" s="191" t="s">
        <v>199</v>
      </c>
      <c r="AF10" s="191" t="s">
        <v>199</v>
      </c>
      <c r="AG10" s="191" t="s">
        <v>199</v>
      </c>
      <c r="AH10" s="191" t="s">
        <v>199</v>
      </c>
      <c r="AI10" s="191" t="s">
        <v>199</v>
      </c>
      <c r="AJ10" s="191" t="s">
        <v>199</v>
      </c>
      <c r="AK10" s="191" t="s">
        <v>199</v>
      </c>
      <c r="AL10" s="194" t="s">
        <v>210</v>
      </c>
    </row>
    <row r="11" spans="1:38" s="199" customFormat="1" ht="213.75" hidden="1" x14ac:dyDescent="0.2">
      <c r="A11" s="198"/>
      <c r="B11" s="191" t="s">
        <v>193</v>
      </c>
      <c r="C11" s="192" t="s">
        <v>194</v>
      </c>
      <c r="D11" s="191" t="s">
        <v>195</v>
      </c>
      <c r="E11" s="193" t="s">
        <v>196</v>
      </c>
      <c r="F11" s="193" t="s">
        <v>197</v>
      </c>
      <c r="G11" s="193"/>
      <c r="H11" s="191" t="s">
        <v>198</v>
      </c>
      <c r="I11" s="191" t="s">
        <v>199</v>
      </c>
      <c r="J11" s="191" t="s">
        <v>199</v>
      </c>
      <c r="K11" s="191" t="s">
        <v>199</v>
      </c>
      <c r="L11" s="191" t="s">
        <v>199</v>
      </c>
      <c r="M11" s="193" t="s">
        <v>211</v>
      </c>
      <c r="N11" s="191" t="s">
        <v>212</v>
      </c>
      <c r="O11" s="194" t="s">
        <v>213</v>
      </c>
      <c r="P11" s="191" t="s">
        <v>203</v>
      </c>
      <c r="Q11" s="191" t="s">
        <v>214</v>
      </c>
      <c r="R11" s="194" t="s">
        <v>72</v>
      </c>
      <c r="S11" s="195">
        <v>45292</v>
      </c>
      <c r="T11" s="195">
        <v>45625</v>
      </c>
      <c r="U11" s="194" t="s">
        <v>215</v>
      </c>
      <c r="V11" s="51"/>
      <c r="W11" s="191"/>
      <c r="X11" s="196">
        <v>0.2</v>
      </c>
      <c r="Y11" s="191" t="s">
        <v>207</v>
      </c>
      <c r="Z11" s="191" t="s">
        <v>208</v>
      </c>
      <c r="AA11" s="191" t="s">
        <v>199</v>
      </c>
      <c r="AB11" s="191" t="s">
        <v>199</v>
      </c>
      <c r="AC11" s="191" t="s">
        <v>199</v>
      </c>
      <c r="AD11" s="191" t="s">
        <v>209</v>
      </c>
      <c r="AE11" s="191" t="s">
        <v>199</v>
      </c>
      <c r="AF11" s="191" t="s">
        <v>199</v>
      </c>
      <c r="AG11" s="191" t="s">
        <v>199</v>
      </c>
      <c r="AH11" s="191" t="s">
        <v>199</v>
      </c>
      <c r="AI11" s="191" t="s">
        <v>199</v>
      </c>
      <c r="AJ11" s="191" t="s">
        <v>199</v>
      </c>
      <c r="AK11" s="191" t="s">
        <v>199</v>
      </c>
      <c r="AL11" s="194" t="s">
        <v>210</v>
      </c>
    </row>
    <row r="12" spans="1:38" s="199" customFormat="1" ht="213.75" hidden="1" x14ac:dyDescent="0.2">
      <c r="A12" s="198"/>
      <c r="B12" s="191" t="s">
        <v>193</v>
      </c>
      <c r="C12" s="192" t="s">
        <v>194</v>
      </c>
      <c r="D12" s="191" t="s">
        <v>195</v>
      </c>
      <c r="E12" s="193" t="s">
        <v>196</v>
      </c>
      <c r="F12" s="193" t="s">
        <v>197</v>
      </c>
      <c r="G12" s="193"/>
      <c r="H12" s="191" t="s">
        <v>198</v>
      </c>
      <c r="I12" s="191" t="s">
        <v>199</v>
      </c>
      <c r="J12" s="191" t="s">
        <v>199</v>
      </c>
      <c r="K12" s="191" t="s">
        <v>199</v>
      </c>
      <c r="L12" s="191" t="s">
        <v>199</v>
      </c>
      <c r="M12" s="193" t="s">
        <v>216</v>
      </c>
      <c r="N12" s="191" t="s">
        <v>216</v>
      </c>
      <c r="O12" s="194" t="s">
        <v>217</v>
      </c>
      <c r="P12" s="191" t="s">
        <v>218</v>
      </c>
      <c r="Q12" s="191" t="s">
        <v>219</v>
      </c>
      <c r="R12" s="194" t="s">
        <v>220</v>
      </c>
      <c r="S12" s="195">
        <v>45383</v>
      </c>
      <c r="T12" s="195">
        <v>45596</v>
      </c>
      <c r="U12" s="194" t="s">
        <v>72</v>
      </c>
      <c r="V12" s="51"/>
      <c r="W12" s="191"/>
      <c r="X12" s="196"/>
      <c r="Y12" s="191" t="s">
        <v>207</v>
      </c>
      <c r="Z12" s="191" t="s">
        <v>208</v>
      </c>
      <c r="AA12" s="191" t="s">
        <v>199</v>
      </c>
      <c r="AB12" s="191" t="s">
        <v>199</v>
      </c>
      <c r="AC12" s="191" t="s">
        <v>199</v>
      </c>
      <c r="AD12" s="191" t="s">
        <v>209</v>
      </c>
      <c r="AE12" s="191" t="s">
        <v>199</v>
      </c>
      <c r="AF12" s="191" t="s">
        <v>199</v>
      </c>
      <c r="AG12" s="191" t="s">
        <v>199</v>
      </c>
      <c r="AH12" s="191" t="s">
        <v>199</v>
      </c>
      <c r="AI12" s="191" t="s">
        <v>199</v>
      </c>
      <c r="AJ12" s="191" t="s">
        <v>199</v>
      </c>
      <c r="AK12" s="191" t="s">
        <v>199</v>
      </c>
      <c r="AL12" s="194" t="s">
        <v>210</v>
      </c>
    </row>
    <row r="13" spans="1:38" s="199" customFormat="1" ht="213.75" hidden="1" x14ac:dyDescent="0.2">
      <c r="A13" s="198"/>
      <c r="B13" s="191" t="s">
        <v>193</v>
      </c>
      <c r="C13" s="192" t="s">
        <v>194</v>
      </c>
      <c r="D13" s="191" t="s">
        <v>195</v>
      </c>
      <c r="E13" s="193" t="s">
        <v>196</v>
      </c>
      <c r="F13" s="193" t="s">
        <v>197</v>
      </c>
      <c r="G13" s="193"/>
      <c r="H13" s="191" t="s">
        <v>198</v>
      </c>
      <c r="I13" s="191" t="s">
        <v>199</v>
      </c>
      <c r="J13" s="191" t="s">
        <v>199</v>
      </c>
      <c r="K13" s="191" t="s">
        <v>199</v>
      </c>
      <c r="L13" s="191" t="s">
        <v>199</v>
      </c>
      <c r="M13" s="193" t="s">
        <v>222</v>
      </c>
      <c r="N13" s="191" t="s">
        <v>223</v>
      </c>
      <c r="O13" s="194" t="s">
        <v>224</v>
      </c>
      <c r="P13" s="191" t="s">
        <v>203</v>
      </c>
      <c r="Q13" s="191" t="s">
        <v>204</v>
      </c>
      <c r="R13" s="194" t="s">
        <v>72</v>
      </c>
      <c r="S13" s="195">
        <v>45293</v>
      </c>
      <c r="T13" s="195">
        <v>45625</v>
      </c>
      <c r="U13" s="194" t="s">
        <v>205</v>
      </c>
      <c r="V13" s="51"/>
      <c r="W13" s="191"/>
      <c r="X13" s="196">
        <v>0.5</v>
      </c>
      <c r="Y13" s="191" t="s">
        <v>207</v>
      </c>
      <c r="Z13" s="191" t="s">
        <v>208</v>
      </c>
      <c r="AA13" s="191" t="s">
        <v>199</v>
      </c>
      <c r="AB13" s="191" t="s">
        <v>199</v>
      </c>
      <c r="AC13" s="191" t="s">
        <v>199</v>
      </c>
      <c r="AD13" s="191" t="s">
        <v>209</v>
      </c>
      <c r="AE13" s="191" t="s">
        <v>199</v>
      </c>
      <c r="AF13" s="191" t="s">
        <v>199</v>
      </c>
      <c r="AG13" s="191" t="s">
        <v>199</v>
      </c>
      <c r="AH13" s="191" t="s">
        <v>199</v>
      </c>
      <c r="AI13" s="191" t="s">
        <v>199</v>
      </c>
      <c r="AJ13" s="191" t="s">
        <v>199</v>
      </c>
      <c r="AK13" s="191" t="s">
        <v>199</v>
      </c>
      <c r="AL13" s="194" t="s">
        <v>210</v>
      </c>
    </row>
    <row r="14" spans="1:38" s="199" customFormat="1" ht="213.75" hidden="1" x14ac:dyDescent="0.2">
      <c r="A14" s="198"/>
      <c r="B14" s="191" t="s">
        <v>193</v>
      </c>
      <c r="C14" s="192" t="s">
        <v>194</v>
      </c>
      <c r="D14" s="191" t="s">
        <v>195</v>
      </c>
      <c r="E14" s="193" t="s">
        <v>196</v>
      </c>
      <c r="F14" s="193" t="s">
        <v>197</v>
      </c>
      <c r="G14" s="193"/>
      <c r="H14" s="191" t="s">
        <v>198</v>
      </c>
      <c r="I14" s="191" t="s">
        <v>199</v>
      </c>
      <c r="J14" s="191" t="s">
        <v>199</v>
      </c>
      <c r="K14" s="191" t="s">
        <v>199</v>
      </c>
      <c r="L14" s="191" t="s">
        <v>199</v>
      </c>
      <c r="M14" s="193" t="s">
        <v>225</v>
      </c>
      <c r="N14" s="191" t="s">
        <v>226</v>
      </c>
      <c r="O14" s="194" t="s">
        <v>227</v>
      </c>
      <c r="P14" s="191" t="s">
        <v>203</v>
      </c>
      <c r="Q14" s="191" t="s">
        <v>204</v>
      </c>
      <c r="R14" s="194" t="s">
        <v>72</v>
      </c>
      <c r="S14" s="195">
        <v>45293</v>
      </c>
      <c r="T14" s="195">
        <v>45625</v>
      </c>
      <c r="U14" s="194" t="s">
        <v>205</v>
      </c>
      <c r="V14" s="51"/>
      <c r="W14" s="191"/>
      <c r="X14" s="196">
        <v>0.2</v>
      </c>
      <c r="Y14" s="191" t="s">
        <v>207</v>
      </c>
      <c r="Z14" s="191" t="s">
        <v>208</v>
      </c>
      <c r="AA14" s="191" t="s">
        <v>199</v>
      </c>
      <c r="AB14" s="191" t="s">
        <v>199</v>
      </c>
      <c r="AC14" s="191" t="s">
        <v>199</v>
      </c>
      <c r="AD14" s="191" t="s">
        <v>209</v>
      </c>
      <c r="AE14" s="191" t="s">
        <v>199</v>
      </c>
      <c r="AF14" s="191" t="s">
        <v>199</v>
      </c>
      <c r="AG14" s="191" t="s">
        <v>199</v>
      </c>
      <c r="AH14" s="191" t="s">
        <v>199</v>
      </c>
      <c r="AI14" s="191" t="s">
        <v>199</v>
      </c>
      <c r="AJ14" s="191" t="s">
        <v>199</v>
      </c>
      <c r="AK14" s="191" t="s">
        <v>199</v>
      </c>
      <c r="AL14" s="194" t="s">
        <v>210</v>
      </c>
    </row>
    <row r="15" spans="1:38" s="199" customFormat="1" ht="213.75" hidden="1" x14ac:dyDescent="0.2">
      <c r="A15" s="198"/>
      <c r="B15" s="191" t="s">
        <v>193</v>
      </c>
      <c r="C15" s="192" t="s">
        <v>194</v>
      </c>
      <c r="D15" s="191" t="s">
        <v>195</v>
      </c>
      <c r="E15" s="193" t="s">
        <v>196</v>
      </c>
      <c r="F15" s="193" t="s">
        <v>197</v>
      </c>
      <c r="G15" s="193"/>
      <c r="H15" s="191" t="s">
        <v>198</v>
      </c>
      <c r="I15" s="191" t="s">
        <v>199</v>
      </c>
      <c r="J15" s="191" t="s">
        <v>199</v>
      </c>
      <c r="K15" s="191" t="s">
        <v>199</v>
      </c>
      <c r="L15" s="191" t="s">
        <v>199</v>
      </c>
      <c r="M15" s="193" t="s">
        <v>228</v>
      </c>
      <c r="N15" s="191" t="s">
        <v>229</v>
      </c>
      <c r="O15" s="194" t="s">
        <v>230</v>
      </c>
      <c r="P15" s="191" t="s">
        <v>231</v>
      </c>
      <c r="Q15" s="191" t="s">
        <v>232</v>
      </c>
      <c r="R15" s="194" t="s">
        <v>220</v>
      </c>
      <c r="S15" s="195">
        <v>45627</v>
      </c>
      <c r="T15" s="195">
        <v>45641</v>
      </c>
      <c r="U15" s="194" t="s">
        <v>72</v>
      </c>
      <c r="V15" s="51"/>
      <c r="W15" s="191"/>
      <c r="X15" s="196"/>
      <c r="Y15" s="191" t="s">
        <v>208</v>
      </c>
      <c r="Z15" s="191" t="s">
        <v>233</v>
      </c>
      <c r="AA15" s="191" t="s">
        <v>234</v>
      </c>
      <c r="AB15" s="191" t="s">
        <v>199</v>
      </c>
      <c r="AC15" s="191" t="s">
        <v>199</v>
      </c>
      <c r="AD15" s="191" t="s">
        <v>209</v>
      </c>
      <c r="AE15" s="191" t="s">
        <v>199</v>
      </c>
      <c r="AF15" s="191" t="s">
        <v>199</v>
      </c>
      <c r="AG15" s="191" t="s">
        <v>199</v>
      </c>
      <c r="AH15" s="191" t="s">
        <v>199</v>
      </c>
      <c r="AI15" s="191" t="s">
        <v>199</v>
      </c>
      <c r="AJ15" s="191" t="s">
        <v>199</v>
      </c>
      <c r="AK15" s="191" t="s">
        <v>199</v>
      </c>
      <c r="AL15" s="194" t="s">
        <v>235</v>
      </c>
    </row>
    <row r="16" spans="1:38" s="198" customFormat="1" ht="213.75" hidden="1" x14ac:dyDescent="0.2">
      <c r="B16" s="191" t="s">
        <v>193</v>
      </c>
      <c r="C16" s="192" t="s">
        <v>194</v>
      </c>
      <c r="D16" s="191" t="s">
        <v>236</v>
      </c>
      <c r="E16" s="200" t="s">
        <v>237</v>
      </c>
      <c r="F16" s="201" t="s">
        <v>238</v>
      </c>
      <c r="G16" s="201"/>
      <c r="H16" s="191" t="s">
        <v>198</v>
      </c>
      <c r="I16" s="191" t="s">
        <v>199</v>
      </c>
      <c r="J16" s="191" t="s">
        <v>239</v>
      </c>
      <c r="K16" s="191" t="s">
        <v>199</v>
      </c>
      <c r="L16" s="191" t="s">
        <v>199</v>
      </c>
      <c r="M16" s="201" t="s">
        <v>240</v>
      </c>
      <c r="N16" s="191" t="s">
        <v>241</v>
      </c>
      <c r="O16" s="194" t="s">
        <v>242</v>
      </c>
      <c r="P16" s="191" t="s">
        <v>243</v>
      </c>
      <c r="Q16" s="191" t="s">
        <v>244</v>
      </c>
      <c r="R16" s="191" t="s">
        <v>72</v>
      </c>
      <c r="S16" s="195">
        <v>45293</v>
      </c>
      <c r="T16" s="195">
        <v>45626</v>
      </c>
      <c r="U16" s="195" t="s">
        <v>245</v>
      </c>
      <c r="V16" s="51"/>
      <c r="W16" s="191"/>
      <c r="X16" s="52">
        <v>1</v>
      </c>
      <c r="Y16" s="191" t="s">
        <v>246</v>
      </c>
      <c r="Z16" s="191" t="s">
        <v>247</v>
      </c>
      <c r="AA16" s="191" t="s">
        <v>248</v>
      </c>
      <c r="AB16" s="191" t="s">
        <v>199</v>
      </c>
      <c r="AC16" s="191" t="s">
        <v>199</v>
      </c>
      <c r="AD16" s="191" t="s">
        <v>209</v>
      </c>
      <c r="AE16" s="191" t="s">
        <v>249</v>
      </c>
      <c r="AF16" s="191" t="s">
        <v>199</v>
      </c>
      <c r="AG16" s="191" t="s">
        <v>199</v>
      </c>
      <c r="AH16" s="191" t="s">
        <v>199</v>
      </c>
      <c r="AI16" s="191" t="s">
        <v>199</v>
      </c>
      <c r="AJ16" s="191" t="s">
        <v>199</v>
      </c>
      <c r="AK16" s="191" t="s">
        <v>199</v>
      </c>
      <c r="AL16" s="191" t="s">
        <v>250</v>
      </c>
    </row>
    <row r="17" spans="2:38" s="198" customFormat="1" ht="270.75" hidden="1" x14ac:dyDescent="0.2">
      <c r="B17" s="191" t="s">
        <v>193</v>
      </c>
      <c r="C17" s="192" t="s">
        <v>194</v>
      </c>
      <c r="D17" s="191" t="s">
        <v>251</v>
      </c>
      <c r="E17" s="202" t="s">
        <v>252</v>
      </c>
      <c r="F17" s="203" t="s">
        <v>253</v>
      </c>
      <c r="G17" s="203"/>
      <c r="H17" s="191" t="s">
        <v>198</v>
      </c>
      <c r="I17" s="191" t="s">
        <v>254</v>
      </c>
      <c r="J17" s="191" t="s">
        <v>255</v>
      </c>
      <c r="K17" s="191" t="s">
        <v>199</v>
      </c>
      <c r="L17" s="191" t="s">
        <v>199</v>
      </c>
      <c r="M17" s="203" t="s">
        <v>256</v>
      </c>
      <c r="N17" s="191" t="s">
        <v>257</v>
      </c>
      <c r="O17" s="194" t="s">
        <v>258</v>
      </c>
      <c r="P17" s="191" t="s">
        <v>259</v>
      </c>
      <c r="Q17" s="191" t="s">
        <v>260</v>
      </c>
      <c r="R17" s="194" t="s">
        <v>261</v>
      </c>
      <c r="S17" s="195">
        <v>45293</v>
      </c>
      <c r="T17" s="195">
        <v>45625</v>
      </c>
      <c r="U17" s="204" t="s">
        <v>261</v>
      </c>
      <c r="V17" s="51"/>
      <c r="W17" s="191"/>
      <c r="X17" s="196">
        <v>0.5</v>
      </c>
      <c r="Y17" s="191" t="s">
        <v>207</v>
      </c>
      <c r="Z17" s="191" t="s">
        <v>208</v>
      </c>
      <c r="AA17" s="191" t="s">
        <v>199</v>
      </c>
      <c r="AB17" s="191" t="s">
        <v>199</v>
      </c>
      <c r="AC17" s="191" t="s">
        <v>199</v>
      </c>
      <c r="AD17" s="191" t="s">
        <v>209</v>
      </c>
      <c r="AE17" s="191" t="s">
        <v>199</v>
      </c>
      <c r="AF17" s="191" t="s">
        <v>199</v>
      </c>
      <c r="AG17" s="191" t="s">
        <v>199</v>
      </c>
      <c r="AH17" s="191" t="s">
        <v>199</v>
      </c>
      <c r="AI17" s="191" t="s">
        <v>199</v>
      </c>
      <c r="AJ17" s="191" t="s">
        <v>199</v>
      </c>
      <c r="AK17" s="191" t="s">
        <v>199</v>
      </c>
      <c r="AL17" s="194" t="s">
        <v>262</v>
      </c>
    </row>
    <row r="18" spans="2:38" s="198" customFormat="1" ht="270.75" hidden="1" x14ac:dyDescent="0.2">
      <c r="B18" s="191" t="s">
        <v>193</v>
      </c>
      <c r="C18" s="192" t="s">
        <v>194</v>
      </c>
      <c r="D18" s="191" t="s">
        <v>251</v>
      </c>
      <c r="E18" s="202" t="s">
        <v>252</v>
      </c>
      <c r="F18" s="203" t="s">
        <v>253</v>
      </c>
      <c r="G18" s="203"/>
      <c r="H18" s="191" t="s">
        <v>198</v>
      </c>
      <c r="I18" s="191" t="s">
        <v>254</v>
      </c>
      <c r="J18" s="191" t="s">
        <v>255</v>
      </c>
      <c r="K18" s="191" t="s">
        <v>199</v>
      </c>
      <c r="L18" s="191" t="s">
        <v>199</v>
      </c>
      <c r="M18" s="203" t="s">
        <v>263</v>
      </c>
      <c r="N18" s="191" t="s">
        <v>264</v>
      </c>
      <c r="O18" s="194" t="s">
        <v>265</v>
      </c>
      <c r="P18" s="191" t="s">
        <v>231</v>
      </c>
      <c r="Q18" s="191" t="s">
        <v>232</v>
      </c>
      <c r="R18" s="194" t="s">
        <v>220</v>
      </c>
      <c r="S18" s="195">
        <v>45627</v>
      </c>
      <c r="T18" s="195">
        <v>45641</v>
      </c>
      <c r="U18" s="194" t="s">
        <v>72</v>
      </c>
      <c r="V18" s="51"/>
      <c r="W18" s="191"/>
      <c r="X18" s="196"/>
      <c r="Y18" s="191" t="s">
        <v>208</v>
      </c>
      <c r="Z18" s="191" t="s">
        <v>233</v>
      </c>
      <c r="AA18" s="191" t="s">
        <v>234</v>
      </c>
      <c r="AB18" s="191" t="s">
        <v>199</v>
      </c>
      <c r="AC18" s="191" t="s">
        <v>199</v>
      </c>
      <c r="AD18" s="191" t="s">
        <v>209</v>
      </c>
      <c r="AE18" s="191" t="s">
        <v>199</v>
      </c>
      <c r="AF18" s="191" t="s">
        <v>199</v>
      </c>
      <c r="AG18" s="191" t="s">
        <v>199</v>
      </c>
      <c r="AH18" s="191" t="s">
        <v>199</v>
      </c>
      <c r="AI18" s="191" t="s">
        <v>199</v>
      </c>
      <c r="AJ18" s="191" t="s">
        <v>199</v>
      </c>
      <c r="AK18" s="191" t="s">
        <v>199</v>
      </c>
      <c r="AL18" s="194" t="s">
        <v>235</v>
      </c>
    </row>
    <row r="19" spans="2:38" s="198" customFormat="1" ht="270.75" hidden="1" x14ac:dyDescent="0.2">
      <c r="B19" s="191" t="s">
        <v>193</v>
      </c>
      <c r="C19" s="192" t="s">
        <v>194</v>
      </c>
      <c r="D19" s="191" t="s">
        <v>251</v>
      </c>
      <c r="E19" s="202" t="s">
        <v>252</v>
      </c>
      <c r="F19" s="203" t="s">
        <v>253</v>
      </c>
      <c r="G19" s="203"/>
      <c r="H19" s="191" t="s">
        <v>198</v>
      </c>
      <c r="I19" s="191" t="s">
        <v>254</v>
      </c>
      <c r="J19" s="191" t="s">
        <v>255</v>
      </c>
      <c r="K19" s="191" t="s">
        <v>199</v>
      </c>
      <c r="L19" s="191" t="s">
        <v>199</v>
      </c>
      <c r="M19" s="203" t="s">
        <v>266</v>
      </c>
      <c r="N19" s="191" t="s">
        <v>267</v>
      </c>
      <c r="O19" s="194" t="s">
        <v>268</v>
      </c>
      <c r="P19" s="191" t="s">
        <v>259</v>
      </c>
      <c r="Q19" s="191" t="s">
        <v>269</v>
      </c>
      <c r="R19" s="194" t="s">
        <v>72</v>
      </c>
      <c r="S19" s="195">
        <v>45293</v>
      </c>
      <c r="T19" s="195">
        <v>45625</v>
      </c>
      <c r="U19" s="204" t="s">
        <v>72</v>
      </c>
      <c r="V19" s="51"/>
      <c r="W19" s="191"/>
      <c r="X19" s="196">
        <v>0.5</v>
      </c>
      <c r="Y19" s="191" t="s">
        <v>207</v>
      </c>
      <c r="Z19" s="191" t="s">
        <v>208</v>
      </c>
      <c r="AA19" s="191" t="s">
        <v>199</v>
      </c>
      <c r="AB19" s="191" t="s">
        <v>199</v>
      </c>
      <c r="AC19" s="191" t="s">
        <v>199</v>
      </c>
      <c r="AD19" s="191" t="s">
        <v>209</v>
      </c>
      <c r="AE19" s="191" t="s">
        <v>199</v>
      </c>
      <c r="AF19" s="191" t="s">
        <v>199</v>
      </c>
      <c r="AG19" s="191" t="s">
        <v>199</v>
      </c>
      <c r="AH19" s="191" t="s">
        <v>199</v>
      </c>
      <c r="AI19" s="191" t="s">
        <v>199</v>
      </c>
      <c r="AJ19" s="191" t="s">
        <v>199</v>
      </c>
      <c r="AK19" s="191" t="s">
        <v>199</v>
      </c>
      <c r="AL19" s="194" t="s">
        <v>262</v>
      </c>
    </row>
    <row r="20" spans="2:38" s="198" customFormat="1" ht="270.75" hidden="1" x14ac:dyDescent="0.2">
      <c r="B20" s="191" t="s">
        <v>193</v>
      </c>
      <c r="C20" s="192" t="s">
        <v>194</v>
      </c>
      <c r="D20" s="191" t="s">
        <v>251</v>
      </c>
      <c r="E20" s="202" t="s">
        <v>252</v>
      </c>
      <c r="F20" s="205" t="s">
        <v>270</v>
      </c>
      <c r="G20" s="205"/>
      <c r="H20" s="191" t="s">
        <v>198</v>
      </c>
      <c r="I20" s="191" t="s">
        <v>254</v>
      </c>
      <c r="J20" s="191" t="s">
        <v>255</v>
      </c>
      <c r="K20" s="191" t="s">
        <v>199</v>
      </c>
      <c r="L20" s="191" t="s">
        <v>199</v>
      </c>
      <c r="M20" s="205" t="s">
        <v>256</v>
      </c>
      <c r="N20" s="191" t="s">
        <v>271</v>
      </c>
      <c r="O20" s="194" t="s">
        <v>272</v>
      </c>
      <c r="P20" s="191" t="s">
        <v>273</v>
      </c>
      <c r="Q20" s="191" t="s">
        <v>274</v>
      </c>
      <c r="R20" s="194" t="s">
        <v>261</v>
      </c>
      <c r="S20" s="195">
        <v>45293</v>
      </c>
      <c r="T20" s="195">
        <v>45625</v>
      </c>
      <c r="U20" s="204" t="s">
        <v>261</v>
      </c>
      <c r="V20" s="51"/>
      <c r="W20" s="191"/>
      <c r="X20" s="196">
        <v>1</v>
      </c>
      <c r="Y20" s="191" t="s">
        <v>207</v>
      </c>
      <c r="Z20" s="191" t="s">
        <v>208</v>
      </c>
      <c r="AA20" s="191" t="s">
        <v>199</v>
      </c>
      <c r="AB20" s="191" t="s">
        <v>199</v>
      </c>
      <c r="AC20" s="191" t="s">
        <v>199</v>
      </c>
      <c r="AD20" s="191" t="s">
        <v>209</v>
      </c>
      <c r="AE20" s="191" t="s">
        <v>199</v>
      </c>
      <c r="AF20" s="191" t="s">
        <v>199</v>
      </c>
      <c r="AG20" s="191" t="s">
        <v>199</v>
      </c>
      <c r="AH20" s="191" t="s">
        <v>199</v>
      </c>
      <c r="AI20" s="191" t="s">
        <v>199</v>
      </c>
      <c r="AJ20" s="191" t="s">
        <v>199</v>
      </c>
      <c r="AK20" s="191" t="s">
        <v>199</v>
      </c>
      <c r="AL20" s="194" t="s">
        <v>262</v>
      </c>
    </row>
    <row r="21" spans="2:38" s="198" customFormat="1" ht="270.75" hidden="1" x14ac:dyDescent="0.2">
      <c r="B21" s="191" t="s">
        <v>193</v>
      </c>
      <c r="C21" s="192" t="s">
        <v>194</v>
      </c>
      <c r="D21" s="191" t="s">
        <v>251</v>
      </c>
      <c r="E21" s="202" t="s">
        <v>252</v>
      </c>
      <c r="F21" s="205" t="s">
        <v>270</v>
      </c>
      <c r="G21" s="205"/>
      <c r="H21" s="191" t="s">
        <v>198</v>
      </c>
      <c r="I21" s="191" t="s">
        <v>254</v>
      </c>
      <c r="J21" s="191" t="s">
        <v>255</v>
      </c>
      <c r="K21" s="191" t="s">
        <v>199</v>
      </c>
      <c r="L21" s="191" t="s">
        <v>199</v>
      </c>
      <c r="M21" s="205" t="s">
        <v>263</v>
      </c>
      <c r="N21" s="191" t="s">
        <v>275</v>
      </c>
      <c r="O21" s="194" t="s">
        <v>276</v>
      </c>
      <c r="P21" s="191" t="s">
        <v>231</v>
      </c>
      <c r="Q21" s="191" t="s">
        <v>232</v>
      </c>
      <c r="R21" s="194" t="s">
        <v>220</v>
      </c>
      <c r="S21" s="195">
        <v>45627</v>
      </c>
      <c r="T21" s="195">
        <v>45641</v>
      </c>
      <c r="U21" s="194" t="s">
        <v>72</v>
      </c>
      <c r="V21" s="51"/>
      <c r="W21" s="191"/>
      <c r="X21" s="196"/>
      <c r="Y21" s="191" t="s">
        <v>208</v>
      </c>
      <c r="Z21" s="191" t="s">
        <v>233</v>
      </c>
      <c r="AA21" s="191" t="s">
        <v>234</v>
      </c>
      <c r="AB21" s="191" t="s">
        <v>199</v>
      </c>
      <c r="AC21" s="191" t="s">
        <v>199</v>
      </c>
      <c r="AD21" s="191" t="s">
        <v>209</v>
      </c>
      <c r="AE21" s="191" t="s">
        <v>199</v>
      </c>
      <c r="AF21" s="191" t="s">
        <v>199</v>
      </c>
      <c r="AG21" s="191" t="s">
        <v>199</v>
      </c>
      <c r="AH21" s="191" t="s">
        <v>199</v>
      </c>
      <c r="AI21" s="191" t="s">
        <v>199</v>
      </c>
      <c r="AJ21" s="191" t="s">
        <v>199</v>
      </c>
      <c r="AK21" s="191" t="s">
        <v>199</v>
      </c>
      <c r="AL21" s="194" t="s">
        <v>235</v>
      </c>
    </row>
    <row r="22" spans="2:38" s="198" customFormat="1" ht="213.75" hidden="1" x14ac:dyDescent="0.2">
      <c r="B22" s="191" t="s">
        <v>193</v>
      </c>
      <c r="C22" s="192" t="s">
        <v>194</v>
      </c>
      <c r="D22" s="191" t="s">
        <v>251</v>
      </c>
      <c r="E22" s="202" t="s">
        <v>252</v>
      </c>
      <c r="F22" s="205" t="s">
        <v>270</v>
      </c>
      <c r="G22" s="205"/>
      <c r="H22" s="191" t="s">
        <v>198</v>
      </c>
      <c r="I22" s="191" t="s">
        <v>254</v>
      </c>
      <c r="J22" s="191" t="s">
        <v>199</v>
      </c>
      <c r="K22" s="191" t="s">
        <v>199</v>
      </c>
      <c r="L22" s="191" t="s">
        <v>199</v>
      </c>
      <c r="M22" s="205" t="s">
        <v>277</v>
      </c>
      <c r="N22" s="191" t="s">
        <v>278</v>
      </c>
      <c r="O22" s="191" t="s">
        <v>279</v>
      </c>
      <c r="P22" s="191" t="s">
        <v>280</v>
      </c>
      <c r="Q22" s="191"/>
      <c r="R22" s="191" t="s">
        <v>281</v>
      </c>
      <c r="S22" s="195">
        <v>45292</v>
      </c>
      <c r="T22" s="195">
        <v>45412</v>
      </c>
      <c r="U22" s="195" t="s">
        <v>282</v>
      </c>
      <c r="V22" s="51">
        <v>216056978</v>
      </c>
      <c r="W22" s="194" t="s">
        <v>283</v>
      </c>
      <c r="X22" s="196"/>
      <c r="Y22" s="191" t="s">
        <v>246</v>
      </c>
      <c r="Z22" s="191" t="s">
        <v>199</v>
      </c>
      <c r="AA22" s="191" t="s">
        <v>199</v>
      </c>
      <c r="AB22" s="191" t="s">
        <v>199</v>
      </c>
      <c r="AC22" s="191" t="s">
        <v>199</v>
      </c>
      <c r="AD22" s="191" t="s">
        <v>209</v>
      </c>
      <c r="AE22" s="191" t="s">
        <v>249</v>
      </c>
      <c r="AF22" s="191" t="s">
        <v>199</v>
      </c>
      <c r="AG22" s="191" t="s">
        <v>199</v>
      </c>
      <c r="AH22" s="191" t="s">
        <v>199</v>
      </c>
      <c r="AI22" s="191" t="s">
        <v>199</v>
      </c>
      <c r="AJ22" s="191" t="s">
        <v>199</v>
      </c>
      <c r="AK22" s="191" t="s">
        <v>199</v>
      </c>
      <c r="AL22" s="191" t="s">
        <v>284</v>
      </c>
    </row>
    <row r="23" spans="2:38" s="198" customFormat="1" ht="213.75" hidden="1" x14ac:dyDescent="0.2">
      <c r="B23" s="191" t="s">
        <v>193</v>
      </c>
      <c r="C23" s="192" t="s">
        <v>194</v>
      </c>
      <c r="D23" s="191" t="s">
        <v>251</v>
      </c>
      <c r="E23" s="202" t="s">
        <v>252</v>
      </c>
      <c r="F23" s="205" t="s">
        <v>270</v>
      </c>
      <c r="G23" s="205"/>
      <c r="H23" s="191" t="s">
        <v>198</v>
      </c>
      <c r="I23" s="191" t="s">
        <v>254</v>
      </c>
      <c r="J23" s="191" t="s">
        <v>199</v>
      </c>
      <c r="K23" s="191" t="s">
        <v>199</v>
      </c>
      <c r="L23" s="191" t="s">
        <v>199</v>
      </c>
      <c r="M23" s="206" t="s">
        <v>285</v>
      </c>
      <c r="N23" s="191" t="s">
        <v>286</v>
      </c>
      <c r="O23" s="191" t="s">
        <v>287</v>
      </c>
      <c r="P23" s="191" t="s">
        <v>288</v>
      </c>
      <c r="Q23" s="191"/>
      <c r="R23" s="191" t="s">
        <v>281</v>
      </c>
      <c r="S23" s="195">
        <v>45292</v>
      </c>
      <c r="T23" s="195">
        <v>45412</v>
      </c>
      <c r="U23" s="195" t="s">
        <v>282</v>
      </c>
      <c r="V23" s="51">
        <v>55626726</v>
      </c>
      <c r="W23" s="194" t="s">
        <v>289</v>
      </c>
      <c r="X23" s="196"/>
      <c r="Y23" s="191" t="s">
        <v>246</v>
      </c>
      <c r="Z23" s="191" t="s">
        <v>199</v>
      </c>
      <c r="AA23" s="191" t="s">
        <v>199</v>
      </c>
      <c r="AB23" s="191" t="s">
        <v>199</v>
      </c>
      <c r="AC23" s="191" t="s">
        <v>199</v>
      </c>
      <c r="AD23" s="191" t="s">
        <v>209</v>
      </c>
      <c r="AE23" s="191" t="s">
        <v>249</v>
      </c>
      <c r="AF23" s="191" t="s">
        <v>199</v>
      </c>
      <c r="AG23" s="191" t="s">
        <v>199</v>
      </c>
      <c r="AH23" s="191" t="s">
        <v>199</v>
      </c>
      <c r="AI23" s="191" t="s">
        <v>199</v>
      </c>
      <c r="AJ23" s="191" t="s">
        <v>199</v>
      </c>
      <c r="AK23" s="191" t="s">
        <v>199</v>
      </c>
      <c r="AL23" s="191" t="s">
        <v>284</v>
      </c>
    </row>
    <row r="24" spans="2:38" s="198" customFormat="1" ht="213.75" hidden="1" x14ac:dyDescent="0.2">
      <c r="B24" s="191" t="s">
        <v>193</v>
      </c>
      <c r="C24" s="192" t="s">
        <v>194</v>
      </c>
      <c r="D24" s="191" t="s">
        <v>251</v>
      </c>
      <c r="E24" s="202" t="s">
        <v>252</v>
      </c>
      <c r="F24" s="205" t="s">
        <v>270</v>
      </c>
      <c r="G24" s="205"/>
      <c r="H24" s="191" t="s">
        <v>198</v>
      </c>
      <c r="I24" s="191" t="s">
        <v>254</v>
      </c>
      <c r="J24" s="191" t="s">
        <v>199</v>
      </c>
      <c r="K24" s="191" t="s">
        <v>199</v>
      </c>
      <c r="L24" s="191" t="s">
        <v>199</v>
      </c>
      <c r="M24" s="205" t="s">
        <v>290</v>
      </c>
      <c r="N24" s="191" t="s">
        <v>291</v>
      </c>
      <c r="O24" s="191" t="s">
        <v>292</v>
      </c>
      <c r="P24" s="191" t="s">
        <v>293</v>
      </c>
      <c r="Q24" s="191"/>
      <c r="R24" s="191" t="s">
        <v>281</v>
      </c>
      <c r="S24" s="195">
        <v>45292</v>
      </c>
      <c r="T24" s="195">
        <v>45412</v>
      </c>
      <c r="U24" s="195" t="s">
        <v>282</v>
      </c>
      <c r="V24" s="51">
        <v>100635386</v>
      </c>
      <c r="W24" s="194" t="s">
        <v>294</v>
      </c>
      <c r="X24" s="196"/>
      <c r="Y24" s="191" t="s">
        <v>246</v>
      </c>
      <c r="Z24" s="191" t="s">
        <v>199</v>
      </c>
      <c r="AA24" s="191" t="s">
        <v>199</v>
      </c>
      <c r="AB24" s="191" t="s">
        <v>199</v>
      </c>
      <c r="AC24" s="191" t="s">
        <v>199</v>
      </c>
      <c r="AD24" s="191" t="s">
        <v>209</v>
      </c>
      <c r="AE24" s="191" t="s">
        <v>249</v>
      </c>
      <c r="AF24" s="191" t="s">
        <v>199</v>
      </c>
      <c r="AG24" s="191" t="s">
        <v>199</v>
      </c>
      <c r="AH24" s="191" t="s">
        <v>199</v>
      </c>
      <c r="AI24" s="191" t="s">
        <v>199</v>
      </c>
      <c r="AJ24" s="191" t="s">
        <v>199</v>
      </c>
      <c r="AK24" s="191" t="s">
        <v>199</v>
      </c>
      <c r="AL24" s="191" t="s">
        <v>295</v>
      </c>
    </row>
    <row r="25" spans="2:38" s="198" customFormat="1" ht="213.75" hidden="1" x14ac:dyDescent="0.2">
      <c r="B25" s="191" t="s">
        <v>193</v>
      </c>
      <c r="C25" s="192" t="s">
        <v>194</v>
      </c>
      <c r="D25" s="191" t="s">
        <v>251</v>
      </c>
      <c r="E25" s="202" t="s">
        <v>252</v>
      </c>
      <c r="F25" s="205" t="s">
        <v>270</v>
      </c>
      <c r="G25" s="205"/>
      <c r="H25" s="191" t="s">
        <v>198</v>
      </c>
      <c r="I25" s="191" t="s">
        <v>254</v>
      </c>
      <c r="J25" s="191" t="s">
        <v>199</v>
      </c>
      <c r="K25" s="191" t="s">
        <v>199</v>
      </c>
      <c r="L25" s="191" t="s">
        <v>199</v>
      </c>
      <c r="M25" s="202" t="s">
        <v>296</v>
      </c>
      <c r="N25" s="191" t="s">
        <v>297</v>
      </c>
      <c r="O25" s="191" t="s">
        <v>298</v>
      </c>
      <c r="P25" s="191" t="s">
        <v>299</v>
      </c>
      <c r="Q25" s="191"/>
      <c r="R25" s="191" t="s">
        <v>281</v>
      </c>
      <c r="S25" s="195">
        <v>45292</v>
      </c>
      <c r="T25" s="195">
        <v>45412</v>
      </c>
      <c r="U25" s="195" t="s">
        <v>282</v>
      </c>
      <c r="V25" s="51">
        <v>128191578</v>
      </c>
      <c r="W25" s="194" t="s">
        <v>300</v>
      </c>
      <c r="X25" s="196"/>
      <c r="Y25" s="191" t="s">
        <v>246</v>
      </c>
      <c r="Z25" s="191" t="s">
        <v>199</v>
      </c>
      <c r="AA25" s="191" t="s">
        <v>199</v>
      </c>
      <c r="AB25" s="191" t="s">
        <v>199</v>
      </c>
      <c r="AC25" s="191" t="s">
        <v>199</v>
      </c>
      <c r="AD25" s="191" t="s">
        <v>209</v>
      </c>
      <c r="AE25" s="191" t="s">
        <v>249</v>
      </c>
      <c r="AF25" s="191" t="s">
        <v>199</v>
      </c>
      <c r="AG25" s="191" t="s">
        <v>199</v>
      </c>
      <c r="AH25" s="191" t="s">
        <v>199</v>
      </c>
      <c r="AI25" s="191" t="s">
        <v>199</v>
      </c>
      <c r="AJ25" s="191" t="s">
        <v>199</v>
      </c>
      <c r="AK25" s="191" t="s">
        <v>199</v>
      </c>
      <c r="AL25" s="191" t="s">
        <v>284</v>
      </c>
    </row>
    <row r="26" spans="2:38" s="198" customFormat="1" ht="213.75" hidden="1" x14ac:dyDescent="0.2">
      <c r="B26" s="191" t="s">
        <v>193</v>
      </c>
      <c r="C26" s="192" t="s">
        <v>194</v>
      </c>
      <c r="D26" s="191" t="s">
        <v>251</v>
      </c>
      <c r="E26" s="202" t="s">
        <v>252</v>
      </c>
      <c r="F26" s="205" t="s">
        <v>270</v>
      </c>
      <c r="G26" s="205"/>
      <c r="H26" s="191" t="s">
        <v>198</v>
      </c>
      <c r="I26" s="191" t="s">
        <v>254</v>
      </c>
      <c r="J26" s="191" t="s">
        <v>199</v>
      </c>
      <c r="K26" s="191" t="s">
        <v>199</v>
      </c>
      <c r="L26" s="191" t="s">
        <v>199</v>
      </c>
      <c r="M26" s="205" t="s">
        <v>301</v>
      </c>
      <c r="N26" s="191" t="s">
        <v>278</v>
      </c>
      <c r="O26" s="191" t="s">
        <v>302</v>
      </c>
      <c r="P26" s="191" t="s">
        <v>280</v>
      </c>
      <c r="Q26" s="191"/>
      <c r="R26" s="191" t="s">
        <v>281</v>
      </c>
      <c r="S26" s="195">
        <v>45413</v>
      </c>
      <c r="T26" s="207">
        <v>45535</v>
      </c>
      <c r="U26" s="195" t="s">
        <v>282</v>
      </c>
      <c r="V26" s="51">
        <v>186551156</v>
      </c>
      <c r="W26" s="194" t="s">
        <v>303</v>
      </c>
      <c r="X26" s="196"/>
      <c r="Y26" s="191" t="s">
        <v>246</v>
      </c>
      <c r="Z26" s="191" t="s">
        <v>199</v>
      </c>
      <c r="AA26" s="191" t="s">
        <v>199</v>
      </c>
      <c r="AB26" s="191" t="s">
        <v>199</v>
      </c>
      <c r="AC26" s="191" t="s">
        <v>199</v>
      </c>
      <c r="AD26" s="191" t="s">
        <v>209</v>
      </c>
      <c r="AE26" s="191" t="s">
        <v>249</v>
      </c>
      <c r="AF26" s="191" t="s">
        <v>199</v>
      </c>
      <c r="AG26" s="191" t="s">
        <v>199</v>
      </c>
      <c r="AH26" s="191" t="s">
        <v>199</v>
      </c>
      <c r="AI26" s="191" t="s">
        <v>199</v>
      </c>
      <c r="AJ26" s="191" t="s">
        <v>199</v>
      </c>
      <c r="AK26" s="191" t="s">
        <v>199</v>
      </c>
      <c r="AL26" s="191" t="s">
        <v>284</v>
      </c>
    </row>
    <row r="27" spans="2:38" s="198" customFormat="1" ht="213.75" hidden="1" x14ac:dyDescent="0.2">
      <c r="B27" s="191" t="s">
        <v>193</v>
      </c>
      <c r="C27" s="192" t="s">
        <v>194</v>
      </c>
      <c r="D27" s="191" t="s">
        <v>251</v>
      </c>
      <c r="E27" s="202" t="s">
        <v>252</v>
      </c>
      <c r="F27" s="205" t="s">
        <v>270</v>
      </c>
      <c r="G27" s="205"/>
      <c r="H27" s="191" t="s">
        <v>198</v>
      </c>
      <c r="I27" s="191" t="s">
        <v>254</v>
      </c>
      <c r="J27" s="191" t="s">
        <v>199</v>
      </c>
      <c r="K27" s="191" t="s">
        <v>199</v>
      </c>
      <c r="L27" s="191" t="s">
        <v>199</v>
      </c>
      <c r="M27" s="206" t="s">
        <v>304</v>
      </c>
      <c r="N27" s="191" t="s">
        <v>286</v>
      </c>
      <c r="O27" s="191" t="s">
        <v>305</v>
      </c>
      <c r="P27" s="191" t="s">
        <v>288</v>
      </c>
      <c r="Q27" s="191"/>
      <c r="R27" s="191" t="s">
        <v>281</v>
      </c>
      <c r="S27" s="195">
        <v>45413</v>
      </c>
      <c r="T27" s="207">
        <v>45535</v>
      </c>
      <c r="U27" s="195" t="s">
        <v>282</v>
      </c>
      <c r="V27" s="51" t="s">
        <v>199</v>
      </c>
      <c r="W27" s="51" t="s">
        <v>199</v>
      </c>
      <c r="X27" s="196"/>
      <c r="Y27" s="191" t="s">
        <v>246</v>
      </c>
      <c r="Z27" s="191" t="s">
        <v>199</v>
      </c>
      <c r="AA27" s="191" t="s">
        <v>199</v>
      </c>
      <c r="AB27" s="191" t="s">
        <v>199</v>
      </c>
      <c r="AC27" s="191" t="s">
        <v>199</v>
      </c>
      <c r="AD27" s="191" t="s">
        <v>209</v>
      </c>
      <c r="AE27" s="191" t="s">
        <v>199</v>
      </c>
      <c r="AF27" s="191" t="s">
        <v>199</v>
      </c>
      <c r="AG27" s="191" t="s">
        <v>199</v>
      </c>
      <c r="AH27" s="191" t="s">
        <v>199</v>
      </c>
      <c r="AI27" s="191" t="s">
        <v>199</v>
      </c>
      <c r="AJ27" s="191" t="s">
        <v>199</v>
      </c>
      <c r="AK27" s="191" t="s">
        <v>199</v>
      </c>
      <c r="AL27" s="191" t="s">
        <v>284</v>
      </c>
    </row>
    <row r="28" spans="2:38" s="198" customFormat="1" ht="213.75" hidden="1" x14ac:dyDescent="0.2">
      <c r="B28" s="191" t="s">
        <v>193</v>
      </c>
      <c r="C28" s="192" t="s">
        <v>194</v>
      </c>
      <c r="D28" s="191" t="s">
        <v>251</v>
      </c>
      <c r="E28" s="202" t="s">
        <v>252</v>
      </c>
      <c r="F28" s="205" t="s">
        <v>270</v>
      </c>
      <c r="G28" s="205"/>
      <c r="H28" s="191" t="s">
        <v>198</v>
      </c>
      <c r="I28" s="191" t="s">
        <v>254</v>
      </c>
      <c r="J28" s="191" t="s">
        <v>199</v>
      </c>
      <c r="K28" s="191" t="s">
        <v>199</v>
      </c>
      <c r="L28" s="191" t="s">
        <v>199</v>
      </c>
      <c r="M28" s="205" t="s">
        <v>306</v>
      </c>
      <c r="N28" s="191" t="s">
        <v>291</v>
      </c>
      <c r="O28" s="191" t="s">
        <v>307</v>
      </c>
      <c r="P28" s="191" t="s">
        <v>293</v>
      </c>
      <c r="Q28" s="191"/>
      <c r="R28" s="191" t="s">
        <v>281</v>
      </c>
      <c r="S28" s="195">
        <v>45413</v>
      </c>
      <c r="T28" s="207">
        <v>45535</v>
      </c>
      <c r="U28" s="195" t="s">
        <v>282</v>
      </c>
      <c r="V28" s="51">
        <v>90135064</v>
      </c>
      <c r="W28" s="194" t="s">
        <v>308</v>
      </c>
      <c r="X28" s="196"/>
      <c r="Y28" s="191" t="s">
        <v>246</v>
      </c>
      <c r="Z28" s="191" t="s">
        <v>199</v>
      </c>
      <c r="AA28" s="191" t="s">
        <v>199</v>
      </c>
      <c r="AB28" s="191" t="s">
        <v>199</v>
      </c>
      <c r="AC28" s="191" t="s">
        <v>199</v>
      </c>
      <c r="AD28" s="191" t="s">
        <v>209</v>
      </c>
      <c r="AE28" s="191" t="s">
        <v>249</v>
      </c>
      <c r="AF28" s="191" t="s">
        <v>199</v>
      </c>
      <c r="AG28" s="191" t="s">
        <v>199</v>
      </c>
      <c r="AH28" s="191" t="s">
        <v>199</v>
      </c>
      <c r="AI28" s="191" t="s">
        <v>199</v>
      </c>
      <c r="AJ28" s="191" t="s">
        <v>199</v>
      </c>
      <c r="AK28" s="191" t="s">
        <v>199</v>
      </c>
      <c r="AL28" s="191" t="s">
        <v>295</v>
      </c>
    </row>
    <row r="29" spans="2:38" s="198" customFormat="1" ht="213.75" hidden="1" x14ac:dyDescent="0.2">
      <c r="B29" s="191" t="s">
        <v>193</v>
      </c>
      <c r="C29" s="192" t="s">
        <v>194</v>
      </c>
      <c r="D29" s="191" t="s">
        <v>251</v>
      </c>
      <c r="E29" s="202" t="s">
        <v>252</v>
      </c>
      <c r="F29" s="205" t="s">
        <v>270</v>
      </c>
      <c r="G29" s="205"/>
      <c r="H29" s="191" t="s">
        <v>198</v>
      </c>
      <c r="I29" s="191" t="s">
        <v>254</v>
      </c>
      <c r="J29" s="191" t="s">
        <v>199</v>
      </c>
      <c r="K29" s="191" t="s">
        <v>199</v>
      </c>
      <c r="L29" s="191" t="s">
        <v>199</v>
      </c>
      <c r="M29" s="202" t="s">
        <v>309</v>
      </c>
      <c r="N29" s="191" t="s">
        <v>297</v>
      </c>
      <c r="O29" s="191" t="s">
        <v>310</v>
      </c>
      <c r="P29" s="191" t="s">
        <v>299</v>
      </c>
      <c r="Q29" s="191"/>
      <c r="R29" s="191" t="s">
        <v>281</v>
      </c>
      <c r="S29" s="195">
        <v>45413</v>
      </c>
      <c r="T29" s="207">
        <v>45535</v>
      </c>
      <c r="U29" s="195" t="s">
        <v>282</v>
      </c>
      <c r="V29" s="208" t="s">
        <v>311</v>
      </c>
      <c r="W29" s="194" t="s">
        <v>312</v>
      </c>
      <c r="X29" s="196"/>
      <c r="Y29" s="191" t="s">
        <v>246</v>
      </c>
      <c r="Z29" s="191" t="s">
        <v>199</v>
      </c>
      <c r="AA29" s="191" t="s">
        <v>199</v>
      </c>
      <c r="AB29" s="191" t="s">
        <v>199</v>
      </c>
      <c r="AC29" s="191" t="s">
        <v>199</v>
      </c>
      <c r="AD29" s="191" t="s">
        <v>209</v>
      </c>
      <c r="AE29" s="191" t="s">
        <v>249</v>
      </c>
      <c r="AF29" s="191" t="s">
        <v>199</v>
      </c>
      <c r="AG29" s="191" t="s">
        <v>199</v>
      </c>
      <c r="AH29" s="191" t="s">
        <v>199</v>
      </c>
      <c r="AI29" s="191" t="s">
        <v>199</v>
      </c>
      <c r="AJ29" s="191" t="s">
        <v>199</v>
      </c>
      <c r="AK29" s="191" t="s">
        <v>199</v>
      </c>
      <c r="AL29" s="191" t="s">
        <v>284</v>
      </c>
    </row>
    <row r="30" spans="2:38" s="198" customFormat="1" ht="213.75" hidden="1" x14ac:dyDescent="0.2">
      <c r="B30" s="191" t="s">
        <v>193</v>
      </c>
      <c r="C30" s="192" t="s">
        <v>194</v>
      </c>
      <c r="D30" s="191" t="s">
        <v>251</v>
      </c>
      <c r="E30" s="202" t="s">
        <v>252</v>
      </c>
      <c r="F30" s="205" t="s">
        <v>270</v>
      </c>
      <c r="G30" s="205"/>
      <c r="H30" s="191" t="s">
        <v>198</v>
      </c>
      <c r="I30" s="191" t="s">
        <v>254</v>
      </c>
      <c r="J30" s="191" t="s">
        <v>199</v>
      </c>
      <c r="K30" s="191" t="s">
        <v>199</v>
      </c>
      <c r="L30" s="191" t="s">
        <v>199</v>
      </c>
      <c r="M30" s="205" t="s">
        <v>313</v>
      </c>
      <c r="N30" s="191" t="s">
        <v>278</v>
      </c>
      <c r="O30" s="191" t="s">
        <v>314</v>
      </c>
      <c r="P30" s="191" t="s">
        <v>280</v>
      </c>
      <c r="Q30" s="191"/>
      <c r="R30" s="191" t="s">
        <v>281</v>
      </c>
      <c r="S30" s="195">
        <v>45536</v>
      </c>
      <c r="T30" s="207">
        <v>45626</v>
      </c>
      <c r="U30" s="195" t="s">
        <v>282</v>
      </c>
      <c r="V30" s="51" t="s">
        <v>199</v>
      </c>
      <c r="W30" s="191" t="s">
        <v>199</v>
      </c>
      <c r="X30" s="196"/>
      <c r="Y30" s="191" t="s">
        <v>246</v>
      </c>
      <c r="Z30" s="191" t="s">
        <v>199</v>
      </c>
      <c r="AA30" s="191" t="s">
        <v>199</v>
      </c>
      <c r="AB30" s="191" t="s">
        <v>199</v>
      </c>
      <c r="AC30" s="191" t="s">
        <v>199</v>
      </c>
      <c r="AD30" s="191" t="s">
        <v>209</v>
      </c>
      <c r="AE30" s="191" t="s">
        <v>199</v>
      </c>
      <c r="AF30" s="191" t="s">
        <v>199</v>
      </c>
      <c r="AG30" s="191" t="s">
        <v>199</v>
      </c>
      <c r="AH30" s="191" t="s">
        <v>199</v>
      </c>
      <c r="AI30" s="191" t="s">
        <v>199</v>
      </c>
      <c r="AJ30" s="191" t="s">
        <v>199</v>
      </c>
      <c r="AK30" s="191" t="s">
        <v>199</v>
      </c>
      <c r="AL30" s="191" t="s">
        <v>284</v>
      </c>
    </row>
    <row r="31" spans="2:38" s="198" customFormat="1" ht="213.75" hidden="1" x14ac:dyDescent="0.2">
      <c r="B31" s="191" t="s">
        <v>193</v>
      </c>
      <c r="C31" s="192" t="s">
        <v>194</v>
      </c>
      <c r="D31" s="191" t="s">
        <v>251</v>
      </c>
      <c r="E31" s="202" t="s">
        <v>252</v>
      </c>
      <c r="F31" s="205" t="s">
        <v>270</v>
      </c>
      <c r="G31" s="205"/>
      <c r="H31" s="191" t="s">
        <v>198</v>
      </c>
      <c r="I31" s="191" t="s">
        <v>254</v>
      </c>
      <c r="J31" s="191" t="s">
        <v>199</v>
      </c>
      <c r="K31" s="191" t="s">
        <v>199</v>
      </c>
      <c r="L31" s="191" t="s">
        <v>199</v>
      </c>
      <c r="M31" s="206" t="s">
        <v>315</v>
      </c>
      <c r="N31" s="191" t="s">
        <v>286</v>
      </c>
      <c r="O31" s="191" t="s">
        <v>316</v>
      </c>
      <c r="P31" s="191" t="s">
        <v>288</v>
      </c>
      <c r="Q31" s="191"/>
      <c r="R31" s="191" t="s">
        <v>281</v>
      </c>
      <c r="S31" s="195">
        <v>45536</v>
      </c>
      <c r="T31" s="207">
        <v>45626</v>
      </c>
      <c r="U31" s="195" t="s">
        <v>282</v>
      </c>
      <c r="V31" s="51" t="s">
        <v>199</v>
      </c>
      <c r="W31" s="191" t="s">
        <v>199</v>
      </c>
      <c r="X31" s="196"/>
      <c r="Y31" s="191" t="s">
        <v>246</v>
      </c>
      <c r="Z31" s="191" t="s">
        <v>199</v>
      </c>
      <c r="AA31" s="191" t="s">
        <v>199</v>
      </c>
      <c r="AB31" s="191" t="s">
        <v>199</v>
      </c>
      <c r="AC31" s="191" t="s">
        <v>199</v>
      </c>
      <c r="AD31" s="191" t="s">
        <v>209</v>
      </c>
      <c r="AE31" s="191" t="s">
        <v>199</v>
      </c>
      <c r="AF31" s="191" t="s">
        <v>199</v>
      </c>
      <c r="AG31" s="191" t="s">
        <v>199</v>
      </c>
      <c r="AH31" s="191" t="s">
        <v>199</v>
      </c>
      <c r="AI31" s="191" t="s">
        <v>199</v>
      </c>
      <c r="AJ31" s="191" t="s">
        <v>199</v>
      </c>
      <c r="AK31" s="191" t="s">
        <v>199</v>
      </c>
      <c r="AL31" s="191" t="s">
        <v>284</v>
      </c>
    </row>
    <row r="32" spans="2:38" s="198" customFormat="1" ht="213.75" hidden="1" x14ac:dyDescent="0.2">
      <c r="B32" s="191" t="s">
        <v>193</v>
      </c>
      <c r="C32" s="192" t="s">
        <v>194</v>
      </c>
      <c r="D32" s="191" t="s">
        <v>251</v>
      </c>
      <c r="E32" s="202" t="s">
        <v>252</v>
      </c>
      <c r="F32" s="205" t="s">
        <v>270</v>
      </c>
      <c r="G32" s="205"/>
      <c r="H32" s="191" t="s">
        <v>198</v>
      </c>
      <c r="I32" s="191" t="s">
        <v>254</v>
      </c>
      <c r="J32" s="191" t="s">
        <v>199</v>
      </c>
      <c r="K32" s="191" t="s">
        <v>199</v>
      </c>
      <c r="L32" s="191" t="s">
        <v>199</v>
      </c>
      <c r="M32" s="205" t="s">
        <v>317</v>
      </c>
      <c r="N32" s="191" t="s">
        <v>291</v>
      </c>
      <c r="O32" s="191" t="s">
        <v>318</v>
      </c>
      <c r="P32" s="191" t="s">
        <v>293</v>
      </c>
      <c r="Q32" s="191"/>
      <c r="R32" s="191" t="s">
        <v>281</v>
      </c>
      <c r="S32" s="195">
        <v>45536</v>
      </c>
      <c r="T32" s="207">
        <v>45626</v>
      </c>
      <c r="U32" s="195" t="s">
        <v>282</v>
      </c>
      <c r="V32" s="51" t="s">
        <v>199</v>
      </c>
      <c r="W32" s="191" t="s">
        <v>199</v>
      </c>
      <c r="X32" s="196"/>
      <c r="Y32" s="191" t="s">
        <v>246</v>
      </c>
      <c r="Z32" s="191" t="s">
        <v>199</v>
      </c>
      <c r="AA32" s="191" t="s">
        <v>199</v>
      </c>
      <c r="AB32" s="191" t="s">
        <v>199</v>
      </c>
      <c r="AC32" s="191" t="s">
        <v>199</v>
      </c>
      <c r="AD32" s="191" t="s">
        <v>209</v>
      </c>
      <c r="AE32" s="191" t="s">
        <v>199</v>
      </c>
      <c r="AF32" s="191" t="s">
        <v>199</v>
      </c>
      <c r="AG32" s="191" t="s">
        <v>199</v>
      </c>
      <c r="AH32" s="191" t="s">
        <v>199</v>
      </c>
      <c r="AI32" s="191" t="s">
        <v>199</v>
      </c>
      <c r="AJ32" s="191" t="s">
        <v>199</v>
      </c>
      <c r="AK32" s="191" t="s">
        <v>199</v>
      </c>
      <c r="AL32" s="191" t="s">
        <v>295</v>
      </c>
    </row>
    <row r="33" spans="2:38" s="198" customFormat="1" ht="213.75" hidden="1" x14ac:dyDescent="0.2">
      <c r="B33" s="191" t="s">
        <v>193</v>
      </c>
      <c r="C33" s="192" t="s">
        <v>194</v>
      </c>
      <c r="D33" s="191" t="s">
        <v>251</v>
      </c>
      <c r="E33" s="202" t="s">
        <v>252</v>
      </c>
      <c r="F33" s="205" t="s">
        <v>270</v>
      </c>
      <c r="G33" s="205"/>
      <c r="H33" s="191" t="s">
        <v>198</v>
      </c>
      <c r="I33" s="191" t="s">
        <v>254</v>
      </c>
      <c r="J33" s="191" t="s">
        <v>199</v>
      </c>
      <c r="K33" s="191" t="s">
        <v>199</v>
      </c>
      <c r="L33" s="191" t="s">
        <v>199</v>
      </c>
      <c r="M33" s="202" t="s">
        <v>319</v>
      </c>
      <c r="N33" s="191" t="s">
        <v>297</v>
      </c>
      <c r="O33" s="191" t="s">
        <v>320</v>
      </c>
      <c r="P33" s="191" t="s">
        <v>299</v>
      </c>
      <c r="Q33" s="191"/>
      <c r="R33" s="191" t="s">
        <v>281</v>
      </c>
      <c r="S33" s="195">
        <v>45536</v>
      </c>
      <c r="T33" s="207">
        <v>45626</v>
      </c>
      <c r="U33" s="195" t="s">
        <v>282</v>
      </c>
      <c r="V33" s="51">
        <v>5000000</v>
      </c>
      <c r="W33" s="194">
        <v>174</v>
      </c>
      <c r="X33" s="196"/>
      <c r="Y33" s="191" t="s">
        <v>246</v>
      </c>
      <c r="Z33" s="191" t="s">
        <v>199</v>
      </c>
      <c r="AA33" s="191" t="s">
        <v>199</v>
      </c>
      <c r="AB33" s="191" t="s">
        <v>199</v>
      </c>
      <c r="AC33" s="191" t="s">
        <v>199</v>
      </c>
      <c r="AD33" s="191" t="s">
        <v>209</v>
      </c>
      <c r="AE33" s="191" t="s">
        <v>199</v>
      </c>
      <c r="AF33" s="191" t="s">
        <v>199</v>
      </c>
      <c r="AG33" s="191" t="s">
        <v>199</v>
      </c>
      <c r="AH33" s="191" t="s">
        <v>199</v>
      </c>
      <c r="AI33" s="191" t="s">
        <v>199</v>
      </c>
      <c r="AJ33" s="191" t="s">
        <v>199</v>
      </c>
      <c r="AK33" s="191" t="s">
        <v>199</v>
      </c>
      <c r="AL33" s="191" t="s">
        <v>284</v>
      </c>
    </row>
    <row r="34" spans="2:38" s="198" customFormat="1" ht="270.75" hidden="1" x14ac:dyDescent="0.2">
      <c r="B34" s="191" t="s">
        <v>193</v>
      </c>
      <c r="C34" s="192" t="s">
        <v>194</v>
      </c>
      <c r="D34" s="191" t="s">
        <v>251</v>
      </c>
      <c r="E34" s="202" t="s">
        <v>252</v>
      </c>
      <c r="F34" s="203" t="s">
        <v>321</v>
      </c>
      <c r="G34" s="203"/>
      <c r="H34" s="191" t="s">
        <v>198</v>
      </c>
      <c r="I34" s="191" t="s">
        <v>254</v>
      </c>
      <c r="J34" s="191" t="s">
        <v>255</v>
      </c>
      <c r="K34" s="191" t="s">
        <v>199</v>
      </c>
      <c r="L34" s="191" t="s">
        <v>199</v>
      </c>
      <c r="M34" s="203" t="s">
        <v>322</v>
      </c>
      <c r="N34" s="191" t="s">
        <v>323</v>
      </c>
      <c r="O34" s="194" t="s">
        <v>324</v>
      </c>
      <c r="P34" s="191" t="s">
        <v>243</v>
      </c>
      <c r="Q34" s="191" t="s">
        <v>325</v>
      </c>
      <c r="R34" s="194" t="s">
        <v>261</v>
      </c>
      <c r="S34" s="195">
        <v>45293</v>
      </c>
      <c r="T34" s="195">
        <v>45382</v>
      </c>
      <c r="U34" s="204" t="s">
        <v>261</v>
      </c>
      <c r="V34" s="51"/>
      <c r="W34" s="191"/>
      <c r="X34" s="196">
        <v>0.45</v>
      </c>
      <c r="Y34" s="191" t="s">
        <v>207</v>
      </c>
      <c r="Z34" s="191" t="s">
        <v>208</v>
      </c>
      <c r="AA34" s="191" t="s">
        <v>199</v>
      </c>
      <c r="AB34" s="191" t="s">
        <v>199</v>
      </c>
      <c r="AC34" s="191" t="s">
        <v>199</v>
      </c>
      <c r="AD34" s="191" t="s">
        <v>209</v>
      </c>
      <c r="AE34" s="191" t="s">
        <v>199</v>
      </c>
      <c r="AF34" s="191" t="s">
        <v>199</v>
      </c>
      <c r="AG34" s="191" t="s">
        <v>199</v>
      </c>
      <c r="AH34" s="191" t="s">
        <v>199</v>
      </c>
      <c r="AI34" s="191" t="s">
        <v>199</v>
      </c>
      <c r="AJ34" s="191" t="s">
        <v>199</v>
      </c>
      <c r="AK34" s="191" t="s">
        <v>199</v>
      </c>
      <c r="AL34" s="194" t="s">
        <v>262</v>
      </c>
    </row>
    <row r="35" spans="2:38" s="198" customFormat="1" ht="270.75" hidden="1" x14ac:dyDescent="0.2">
      <c r="B35" s="191" t="s">
        <v>193</v>
      </c>
      <c r="C35" s="192" t="s">
        <v>194</v>
      </c>
      <c r="D35" s="191" t="s">
        <v>251</v>
      </c>
      <c r="E35" s="202" t="s">
        <v>252</v>
      </c>
      <c r="F35" s="203" t="s">
        <v>321</v>
      </c>
      <c r="G35" s="203"/>
      <c r="H35" s="191" t="s">
        <v>198</v>
      </c>
      <c r="I35" s="191" t="s">
        <v>254</v>
      </c>
      <c r="J35" s="191" t="s">
        <v>255</v>
      </c>
      <c r="K35" s="191" t="s">
        <v>199</v>
      </c>
      <c r="L35" s="191" t="s">
        <v>199</v>
      </c>
      <c r="M35" s="203" t="s">
        <v>326</v>
      </c>
      <c r="N35" s="191" t="s">
        <v>327</v>
      </c>
      <c r="O35" s="194" t="s">
        <v>328</v>
      </c>
      <c r="P35" s="191" t="s">
        <v>243</v>
      </c>
      <c r="Q35" s="191" t="s">
        <v>329</v>
      </c>
      <c r="R35" s="194" t="s">
        <v>261</v>
      </c>
      <c r="S35" s="195">
        <v>45293</v>
      </c>
      <c r="T35" s="195">
        <v>45412</v>
      </c>
      <c r="U35" s="204" t="s">
        <v>261</v>
      </c>
      <c r="V35" s="51"/>
      <c r="W35" s="191"/>
      <c r="X35" s="196">
        <v>0.1</v>
      </c>
      <c r="Y35" s="191" t="s">
        <v>207</v>
      </c>
      <c r="Z35" s="191" t="s">
        <v>208</v>
      </c>
      <c r="AA35" s="191" t="s">
        <v>199</v>
      </c>
      <c r="AB35" s="191" t="s">
        <v>199</v>
      </c>
      <c r="AC35" s="191" t="s">
        <v>199</v>
      </c>
      <c r="AD35" s="191" t="s">
        <v>209</v>
      </c>
      <c r="AE35" s="191" t="s">
        <v>199</v>
      </c>
      <c r="AF35" s="191" t="s">
        <v>199</v>
      </c>
      <c r="AG35" s="191" t="s">
        <v>199</v>
      </c>
      <c r="AH35" s="191" t="s">
        <v>199</v>
      </c>
      <c r="AI35" s="191" t="s">
        <v>199</v>
      </c>
      <c r="AJ35" s="191" t="s">
        <v>199</v>
      </c>
      <c r="AK35" s="191" t="s">
        <v>199</v>
      </c>
      <c r="AL35" s="194" t="s">
        <v>262</v>
      </c>
    </row>
    <row r="36" spans="2:38" s="198" customFormat="1" ht="270.75" hidden="1" x14ac:dyDescent="0.2">
      <c r="B36" s="191" t="s">
        <v>193</v>
      </c>
      <c r="C36" s="192" t="s">
        <v>194</v>
      </c>
      <c r="D36" s="191" t="s">
        <v>251</v>
      </c>
      <c r="E36" s="202" t="s">
        <v>252</v>
      </c>
      <c r="F36" s="203" t="s">
        <v>321</v>
      </c>
      <c r="G36" s="203"/>
      <c r="H36" s="191" t="s">
        <v>198</v>
      </c>
      <c r="I36" s="191" t="s">
        <v>254</v>
      </c>
      <c r="J36" s="191" t="s">
        <v>255</v>
      </c>
      <c r="K36" s="191" t="s">
        <v>199</v>
      </c>
      <c r="L36" s="191" t="s">
        <v>199</v>
      </c>
      <c r="M36" s="203" t="s">
        <v>330</v>
      </c>
      <c r="N36" s="191" t="s">
        <v>331</v>
      </c>
      <c r="O36" s="194" t="s">
        <v>332</v>
      </c>
      <c r="P36" s="191" t="s">
        <v>218</v>
      </c>
      <c r="Q36" s="191" t="s">
        <v>333</v>
      </c>
      <c r="R36" s="194" t="s">
        <v>220</v>
      </c>
      <c r="S36" s="195">
        <v>45293</v>
      </c>
      <c r="T36" s="195">
        <v>45595</v>
      </c>
      <c r="U36" s="194" t="s">
        <v>72</v>
      </c>
      <c r="V36" s="51"/>
      <c r="W36" s="191"/>
      <c r="X36" s="196"/>
      <c r="Y36" s="191" t="s">
        <v>208</v>
      </c>
      <c r="Z36" s="191" t="s">
        <v>233</v>
      </c>
      <c r="AA36" s="191" t="s">
        <v>234</v>
      </c>
      <c r="AB36" s="191" t="s">
        <v>199</v>
      </c>
      <c r="AC36" s="191" t="s">
        <v>199</v>
      </c>
      <c r="AD36" s="191" t="s">
        <v>209</v>
      </c>
      <c r="AE36" s="191" t="s">
        <v>199</v>
      </c>
      <c r="AF36" s="191" t="s">
        <v>199</v>
      </c>
      <c r="AG36" s="191" t="s">
        <v>199</v>
      </c>
      <c r="AH36" s="191" t="s">
        <v>199</v>
      </c>
      <c r="AI36" s="191" t="s">
        <v>199</v>
      </c>
      <c r="AJ36" s="191" t="s">
        <v>199</v>
      </c>
      <c r="AK36" s="191" t="s">
        <v>199</v>
      </c>
      <c r="AL36" s="194" t="s">
        <v>235</v>
      </c>
    </row>
    <row r="37" spans="2:38" s="198" customFormat="1" ht="270.75" hidden="1" x14ac:dyDescent="0.2">
      <c r="B37" s="191" t="s">
        <v>193</v>
      </c>
      <c r="C37" s="192" t="s">
        <v>194</v>
      </c>
      <c r="D37" s="191" t="s">
        <v>251</v>
      </c>
      <c r="E37" s="202" t="s">
        <v>252</v>
      </c>
      <c r="F37" s="203" t="s">
        <v>321</v>
      </c>
      <c r="G37" s="203"/>
      <c r="H37" s="191" t="s">
        <v>198</v>
      </c>
      <c r="I37" s="191" t="s">
        <v>254</v>
      </c>
      <c r="J37" s="191" t="s">
        <v>255</v>
      </c>
      <c r="K37" s="191" t="s">
        <v>199</v>
      </c>
      <c r="L37" s="191" t="s">
        <v>199</v>
      </c>
      <c r="M37" s="203" t="s">
        <v>335</v>
      </c>
      <c r="N37" s="191" t="s">
        <v>336</v>
      </c>
      <c r="O37" s="194" t="s">
        <v>224</v>
      </c>
      <c r="P37" s="191" t="s">
        <v>243</v>
      </c>
      <c r="Q37" s="191" t="s">
        <v>329</v>
      </c>
      <c r="R37" s="194" t="s">
        <v>261</v>
      </c>
      <c r="S37" s="195">
        <v>45293</v>
      </c>
      <c r="T37" s="195">
        <v>45595</v>
      </c>
      <c r="U37" s="204" t="s">
        <v>261</v>
      </c>
      <c r="V37" s="51"/>
      <c r="W37" s="191"/>
      <c r="X37" s="196">
        <v>0.3</v>
      </c>
      <c r="Y37" s="191" t="s">
        <v>207</v>
      </c>
      <c r="Z37" s="191" t="s">
        <v>208</v>
      </c>
      <c r="AA37" s="191" t="s">
        <v>199</v>
      </c>
      <c r="AB37" s="191" t="s">
        <v>199</v>
      </c>
      <c r="AC37" s="191" t="s">
        <v>199</v>
      </c>
      <c r="AD37" s="191" t="s">
        <v>209</v>
      </c>
      <c r="AE37" s="191" t="s">
        <v>199</v>
      </c>
      <c r="AF37" s="191" t="s">
        <v>199</v>
      </c>
      <c r="AG37" s="191" t="s">
        <v>199</v>
      </c>
      <c r="AH37" s="191" t="s">
        <v>199</v>
      </c>
      <c r="AI37" s="191" t="s">
        <v>199</v>
      </c>
      <c r="AJ37" s="191" t="s">
        <v>199</v>
      </c>
      <c r="AK37" s="191" t="s">
        <v>199</v>
      </c>
      <c r="AL37" s="194" t="s">
        <v>262</v>
      </c>
    </row>
    <row r="38" spans="2:38" s="198" customFormat="1" ht="270.75" hidden="1" x14ac:dyDescent="0.2">
      <c r="B38" s="191" t="s">
        <v>193</v>
      </c>
      <c r="C38" s="192" t="s">
        <v>194</v>
      </c>
      <c r="D38" s="191" t="s">
        <v>251</v>
      </c>
      <c r="E38" s="202" t="s">
        <v>252</v>
      </c>
      <c r="F38" s="203" t="s">
        <v>321</v>
      </c>
      <c r="G38" s="203"/>
      <c r="H38" s="191" t="s">
        <v>198</v>
      </c>
      <c r="I38" s="191" t="s">
        <v>254</v>
      </c>
      <c r="J38" s="191" t="s">
        <v>255</v>
      </c>
      <c r="K38" s="191" t="s">
        <v>199</v>
      </c>
      <c r="L38" s="191" t="s">
        <v>199</v>
      </c>
      <c r="M38" s="203" t="s">
        <v>256</v>
      </c>
      <c r="N38" s="191" t="s">
        <v>337</v>
      </c>
      <c r="O38" s="194" t="s">
        <v>338</v>
      </c>
      <c r="P38" s="191" t="s">
        <v>243</v>
      </c>
      <c r="Q38" s="191" t="s">
        <v>325</v>
      </c>
      <c r="R38" s="194" t="s">
        <v>261</v>
      </c>
      <c r="S38" s="195">
        <v>45293</v>
      </c>
      <c r="T38" s="195">
        <v>45611</v>
      </c>
      <c r="U38" s="204" t="s">
        <v>261</v>
      </c>
      <c r="V38" s="51"/>
      <c r="W38" s="191"/>
      <c r="X38" s="196">
        <v>0.05</v>
      </c>
      <c r="Y38" s="191" t="s">
        <v>207</v>
      </c>
      <c r="Z38" s="191" t="s">
        <v>208</v>
      </c>
      <c r="AA38" s="191" t="s">
        <v>199</v>
      </c>
      <c r="AB38" s="191" t="s">
        <v>199</v>
      </c>
      <c r="AC38" s="191" t="s">
        <v>199</v>
      </c>
      <c r="AD38" s="191" t="s">
        <v>209</v>
      </c>
      <c r="AE38" s="191" t="s">
        <v>199</v>
      </c>
      <c r="AF38" s="191" t="s">
        <v>199</v>
      </c>
      <c r="AG38" s="191" t="s">
        <v>199</v>
      </c>
      <c r="AH38" s="191" t="s">
        <v>199</v>
      </c>
      <c r="AI38" s="191" t="s">
        <v>199</v>
      </c>
      <c r="AJ38" s="191" t="s">
        <v>199</v>
      </c>
      <c r="AK38" s="191" t="s">
        <v>199</v>
      </c>
      <c r="AL38" s="194" t="s">
        <v>262</v>
      </c>
    </row>
    <row r="39" spans="2:38" s="198" customFormat="1" ht="270.75" hidden="1" x14ac:dyDescent="0.2">
      <c r="B39" s="191" t="s">
        <v>193</v>
      </c>
      <c r="C39" s="192" t="s">
        <v>194</v>
      </c>
      <c r="D39" s="191" t="s">
        <v>251</v>
      </c>
      <c r="E39" s="202" t="s">
        <v>252</v>
      </c>
      <c r="F39" s="203" t="s">
        <v>321</v>
      </c>
      <c r="G39" s="203"/>
      <c r="H39" s="191" t="s">
        <v>198</v>
      </c>
      <c r="I39" s="191" t="s">
        <v>254</v>
      </c>
      <c r="J39" s="191" t="s">
        <v>255</v>
      </c>
      <c r="K39" s="191" t="s">
        <v>199</v>
      </c>
      <c r="L39" s="191" t="s">
        <v>199</v>
      </c>
      <c r="M39" s="203" t="s">
        <v>339</v>
      </c>
      <c r="N39" s="191" t="s">
        <v>340</v>
      </c>
      <c r="O39" s="194" t="s">
        <v>341</v>
      </c>
      <c r="P39" s="191" t="s">
        <v>231</v>
      </c>
      <c r="Q39" s="191" t="s">
        <v>232</v>
      </c>
      <c r="R39" s="194" t="s">
        <v>220</v>
      </c>
      <c r="S39" s="195">
        <v>45612</v>
      </c>
      <c r="T39" s="195">
        <v>45641</v>
      </c>
      <c r="U39" s="194" t="s">
        <v>72</v>
      </c>
      <c r="V39" s="51"/>
      <c r="W39" s="191"/>
      <c r="X39" s="196"/>
      <c r="Y39" s="191" t="s">
        <v>208</v>
      </c>
      <c r="Z39" s="191" t="s">
        <v>233</v>
      </c>
      <c r="AA39" s="191" t="s">
        <v>234</v>
      </c>
      <c r="AB39" s="191" t="s">
        <v>199</v>
      </c>
      <c r="AC39" s="191" t="s">
        <v>199</v>
      </c>
      <c r="AD39" s="191" t="s">
        <v>209</v>
      </c>
      <c r="AE39" s="191" t="s">
        <v>199</v>
      </c>
      <c r="AF39" s="191" t="s">
        <v>199</v>
      </c>
      <c r="AG39" s="191" t="s">
        <v>199</v>
      </c>
      <c r="AH39" s="191" t="s">
        <v>199</v>
      </c>
      <c r="AI39" s="191" t="s">
        <v>199</v>
      </c>
      <c r="AJ39" s="191" t="s">
        <v>199</v>
      </c>
      <c r="AK39" s="191" t="s">
        <v>199</v>
      </c>
      <c r="AL39" s="194" t="s">
        <v>235</v>
      </c>
    </row>
    <row r="40" spans="2:38" s="198" customFormat="1" ht="270.75" hidden="1" x14ac:dyDescent="0.2">
      <c r="B40" s="191" t="s">
        <v>193</v>
      </c>
      <c r="C40" s="192" t="s">
        <v>194</v>
      </c>
      <c r="D40" s="191" t="s">
        <v>251</v>
      </c>
      <c r="E40" s="202" t="s">
        <v>252</v>
      </c>
      <c r="F40" s="203" t="s">
        <v>321</v>
      </c>
      <c r="G40" s="203"/>
      <c r="H40" s="191" t="s">
        <v>198</v>
      </c>
      <c r="I40" s="191" t="s">
        <v>254</v>
      </c>
      <c r="J40" s="191" t="s">
        <v>255</v>
      </c>
      <c r="K40" s="191" t="s">
        <v>199</v>
      </c>
      <c r="L40" s="191" t="s">
        <v>199</v>
      </c>
      <c r="M40" s="203" t="s">
        <v>342</v>
      </c>
      <c r="N40" s="191" t="s">
        <v>342</v>
      </c>
      <c r="O40" s="194" t="s">
        <v>343</v>
      </c>
      <c r="P40" s="191" t="s">
        <v>243</v>
      </c>
      <c r="Q40" s="191" t="s">
        <v>344</v>
      </c>
      <c r="R40" s="194" t="s">
        <v>261</v>
      </c>
      <c r="S40" s="195">
        <v>45293</v>
      </c>
      <c r="T40" s="195">
        <v>45625</v>
      </c>
      <c r="U40" s="204" t="s">
        <v>261</v>
      </c>
      <c r="V40" s="51"/>
      <c r="W40" s="191"/>
      <c r="X40" s="196">
        <v>0.1</v>
      </c>
      <c r="Y40" s="191" t="s">
        <v>207</v>
      </c>
      <c r="Z40" s="191" t="s">
        <v>208</v>
      </c>
      <c r="AA40" s="191" t="s">
        <v>199</v>
      </c>
      <c r="AB40" s="191" t="s">
        <v>199</v>
      </c>
      <c r="AC40" s="191" t="s">
        <v>199</v>
      </c>
      <c r="AD40" s="191" t="s">
        <v>209</v>
      </c>
      <c r="AE40" s="191" t="s">
        <v>199</v>
      </c>
      <c r="AF40" s="191" t="s">
        <v>199</v>
      </c>
      <c r="AG40" s="191" t="s">
        <v>199</v>
      </c>
      <c r="AH40" s="191" t="s">
        <v>199</v>
      </c>
      <c r="AI40" s="191" t="s">
        <v>199</v>
      </c>
      <c r="AJ40" s="191" t="s">
        <v>199</v>
      </c>
      <c r="AK40" s="191" t="s">
        <v>199</v>
      </c>
      <c r="AL40" s="194" t="s">
        <v>262</v>
      </c>
    </row>
    <row r="41" spans="2:38" s="198" customFormat="1" ht="270.75" hidden="1" x14ac:dyDescent="0.2">
      <c r="B41" s="191" t="s">
        <v>193</v>
      </c>
      <c r="C41" s="192" t="s">
        <v>194</v>
      </c>
      <c r="D41" s="191" t="s">
        <v>251</v>
      </c>
      <c r="E41" s="202" t="s">
        <v>252</v>
      </c>
      <c r="F41" s="203" t="s">
        <v>345</v>
      </c>
      <c r="G41" s="203"/>
      <c r="H41" s="191" t="s">
        <v>198</v>
      </c>
      <c r="I41" s="191" t="s">
        <v>254</v>
      </c>
      <c r="J41" s="191" t="s">
        <v>255</v>
      </c>
      <c r="K41" s="191" t="s">
        <v>199</v>
      </c>
      <c r="L41" s="191" t="s">
        <v>199</v>
      </c>
      <c r="M41" s="203" t="s">
        <v>346</v>
      </c>
      <c r="N41" s="191" t="s">
        <v>347</v>
      </c>
      <c r="O41" s="194" t="s">
        <v>348</v>
      </c>
      <c r="P41" s="209" t="s">
        <v>349</v>
      </c>
      <c r="Q41" s="209" t="s">
        <v>350</v>
      </c>
      <c r="R41" s="209" t="s">
        <v>351</v>
      </c>
      <c r="S41" s="195">
        <v>45306</v>
      </c>
      <c r="T41" s="195">
        <v>45321</v>
      </c>
      <c r="U41" s="207" t="s">
        <v>50</v>
      </c>
      <c r="V41" s="50" t="s">
        <v>206</v>
      </c>
      <c r="W41" s="50" t="s">
        <v>206</v>
      </c>
      <c r="X41" s="196">
        <v>0.05</v>
      </c>
      <c r="Y41" s="191" t="s">
        <v>207</v>
      </c>
      <c r="Z41" s="191" t="s">
        <v>208</v>
      </c>
      <c r="AA41" s="191" t="s">
        <v>199</v>
      </c>
      <c r="AB41" s="191" t="s">
        <v>199</v>
      </c>
      <c r="AC41" s="191" t="s">
        <v>199</v>
      </c>
      <c r="AD41" s="191" t="s">
        <v>209</v>
      </c>
      <c r="AE41" s="191" t="s">
        <v>199</v>
      </c>
      <c r="AF41" s="191" t="s">
        <v>199</v>
      </c>
      <c r="AG41" s="191" t="s">
        <v>199</v>
      </c>
      <c r="AH41" s="191" t="s">
        <v>199</v>
      </c>
      <c r="AI41" s="191" t="s">
        <v>199</v>
      </c>
      <c r="AJ41" s="191" t="s">
        <v>199</v>
      </c>
      <c r="AK41" s="191" t="s">
        <v>199</v>
      </c>
      <c r="AL41" s="194" t="s">
        <v>262</v>
      </c>
    </row>
    <row r="42" spans="2:38" s="198" customFormat="1" ht="270.75" hidden="1" x14ac:dyDescent="0.2">
      <c r="B42" s="191" t="s">
        <v>193</v>
      </c>
      <c r="C42" s="192" t="s">
        <v>194</v>
      </c>
      <c r="D42" s="191" t="s">
        <v>251</v>
      </c>
      <c r="E42" s="202" t="s">
        <v>252</v>
      </c>
      <c r="F42" s="203" t="s">
        <v>345</v>
      </c>
      <c r="G42" s="203"/>
      <c r="H42" s="191" t="s">
        <v>198</v>
      </c>
      <c r="I42" s="191" t="s">
        <v>254</v>
      </c>
      <c r="J42" s="191" t="s">
        <v>255</v>
      </c>
      <c r="K42" s="191" t="s">
        <v>199</v>
      </c>
      <c r="L42" s="191" t="s">
        <v>199</v>
      </c>
      <c r="M42" s="203" t="s">
        <v>352</v>
      </c>
      <c r="N42" s="209" t="s">
        <v>353</v>
      </c>
      <c r="O42" s="194" t="s">
        <v>354</v>
      </c>
      <c r="P42" s="209" t="s">
        <v>349</v>
      </c>
      <c r="Q42" s="209" t="s">
        <v>350</v>
      </c>
      <c r="R42" s="209" t="s">
        <v>351</v>
      </c>
      <c r="S42" s="195">
        <v>45350</v>
      </c>
      <c r="T42" s="195">
        <v>45626</v>
      </c>
      <c r="U42" s="207" t="s">
        <v>355</v>
      </c>
      <c r="V42" s="50" t="s">
        <v>206</v>
      </c>
      <c r="W42" s="50" t="s">
        <v>206</v>
      </c>
      <c r="X42" s="196">
        <v>0.3</v>
      </c>
      <c r="Y42" s="191" t="s">
        <v>208</v>
      </c>
      <c r="Z42" s="191" t="s">
        <v>356</v>
      </c>
      <c r="AA42" s="191" t="s">
        <v>357</v>
      </c>
      <c r="AB42" s="191" t="s">
        <v>199</v>
      </c>
      <c r="AC42" s="191" t="s">
        <v>199</v>
      </c>
      <c r="AD42" s="191" t="s">
        <v>358</v>
      </c>
      <c r="AE42" s="191" t="s">
        <v>359</v>
      </c>
      <c r="AF42" s="191" t="s">
        <v>199</v>
      </c>
      <c r="AG42" s="191" t="s">
        <v>199</v>
      </c>
      <c r="AH42" s="191" t="s">
        <v>199</v>
      </c>
      <c r="AI42" s="191" t="s">
        <v>199</v>
      </c>
      <c r="AJ42" s="191" t="s">
        <v>199</v>
      </c>
      <c r="AK42" s="191" t="s">
        <v>199</v>
      </c>
      <c r="AL42" s="194" t="s">
        <v>262</v>
      </c>
    </row>
    <row r="43" spans="2:38" s="198" customFormat="1" ht="270.75" hidden="1" x14ac:dyDescent="0.2">
      <c r="B43" s="191" t="s">
        <v>193</v>
      </c>
      <c r="C43" s="192" t="s">
        <v>194</v>
      </c>
      <c r="D43" s="191" t="s">
        <v>251</v>
      </c>
      <c r="E43" s="202" t="s">
        <v>252</v>
      </c>
      <c r="F43" s="203" t="s">
        <v>345</v>
      </c>
      <c r="G43" s="203"/>
      <c r="H43" s="191" t="s">
        <v>198</v>
      </c>
      <c r="I43" s="191" t="s">
        <v>254</v>
      </c>
      <c r="J43" s="191" t="s">
        <v>255</v>
      </c>
      <c r="K43" s="191" t="s">
        <v>199</v>
      </c>
      <c r="L43" s="191" t="s">
        <v>199</v>
      </c>
      <c r="M43" s="203" t="s">
        <v>360</v>
      </c>
      <c r="N43" s="191" t="s">
        <v>361</v>
      </c>
      <c r="O43" s="194" t="s">
        <v>362</v>
      </c>
      <c r="P43" s="191" t="s">
        <v>218</v>
      </c>
      <c r="Q43" s="191" t="s">
        <v>333</v>
      </c>
      <c r="R43" s="194" t="s">
        <v>220</v>
      </c>
      <c r="S43" s="195">
        <v>45350</v>
      </c>
      <c r="T43" s="195">
        <v>45595</v>
      </c>
      <c r="U43" s="194" t="s">
        <v>84</v>
      </c>
      <c r="V43" s="50"/>
      <c r="W43" s="50"/>
      <c r="X43" s="196"/>
      <c r="Y43" s="191" t="s">
        <v>208</v>
      </c>
      <c r="Z43" s="191" t="s">
        <v>233</v>
      </c>
      <c r="AA43" s="191" t="s">
        <v>234</v>
      </c>
      <c r="AB43" s="191" t="s">
        <v>199</v>
      </c>
      <c r="AC43" s="191" t="s">
        <v>199</v>
      </c>
      <c r="AD43" s="191" t="s">
        <v>209</v>
      </c>
      <c r="AE43" s="191" t="s">
        <v>199</v>
      </c>
      <c r="AF43" s="191" t="s">
        <v>199</v>
      </c>
      <c r="AG43" s="191" t="s">
        <v>199</v>
      </c>
      <c r="AH43" s="191" t="s">
        <v>199</v>
      </c>
      <c r="AI43" s="191" t="s">
        <v>199</v>
      </c>
      <c r="AJ43" s="191" t="s">
        <v>199</v>
      </c>
      <c r="AK43" s="191" t="s">
        <v>199</v>
      </c>
      <c r="AL43" s="194" t="s">
        <v>235</v>
      </c>
    </row>
    <row r="44" spans="2:38" s="198" customFormat="1" ht="270.75" hidden="1" x14ac:dyDescent="0.2">
      <c r="B44" s="191" t="s">
        <v>193</v>
      </c>
      <c r="C44" s="192" t="s">
        <v>194</v>
      </c>
      <c r="D44" s="191" t="s">
        <v>251</v>
      </c>
      <c r="E44" s="202" t="s">
        <v>252</v>
      </c>
      <c r="F44" s="203" t="s">
        <v>345</v>
      </c>
      <c r="G44" s="203"/>
      <c r="H44" s="191" t="s">
        <v>198</v>
      </c>
      <c r="I44" s="191" t="s">
        <v>254</v>
      </c>
      <c r="J44" s="191" t="s">
        <v>255</v>
      </c>
      <c r="K44" s="191" t="s">
        <v>199</v>
      </c>
      <c r="L44" s="191" t="s">
        <v>199</v>
      </c>
      <c r="M44" s="203" t="s">
        <v>363</v>
      </c>
      <c r="N44" s="209" t="s">
        <v>364</v>
      </c>
      <c r="O44" s="194" t="s">
        <v>365</v>
      </c>
      <c r="P44" s="209" t="s">
        <v>349</v>
      </c>
      <c r="Q44" s="209" t="s">
        <v>350</v>
      </c>
      <c r="R44" s="209" t="s">
        <v>351</v>
      </c>
      <c r="S44" s="195">
        <v>45350</v>
      </c>
      <c r="T44" s="195">
        <v>45626</v>
      </c>
      <c r="U44" s="207" t="s">
        <v>355</v>
      </c>
      <c r="V44" s="50" t="s">
        <v>206</v>
      </c>
      <c r="W44" s="50" t="s">
        <v>206</v>
      </c>
      <c r="X44" s="196">
        <v>0.5</v>
      </c>
      <c r="Y44" s="191" t="s">
        <v>208</v>
      </c>
      <c r="Z44" s="191" t="s">
        <v>356</v>
      </c>
      <c r="AA44" s="191" t="s">
        <v>357</v>
      </c>
      <c r="AB44" s="191" t="s">
        <v>199</v>
      </c>
      <c r="AC44" s="191" t="s">
        <v>199</v>
      </c>
      <c r="AD44" s="191" t="s">
        <v>358</v>
      </c>
      <c r="AE44" s="191" t="s">
        <v>359</v>
      </c>
      <c r="AF44" s="191" t="s">
        <v>366</v>
      </c>
      <c r="AG44" s="191" t="s">
        <v>199</v>
      </c>
      <c r="AH44" s="191" t="s">
        <v>199</v>
      </c>
      <c r="AI44" s="191" t="s">
        <v>199</v>
      </c>
      <c r="AJ44" s="191" t="s">
        <v>367</v>
      </c>
      <c r="AK44" s="191" t="s">
        <v>368</v>
      </c>
      <c r="AL44" s="194" t="s">
        <v>262</v>
      </c>
    </row>
    <row r="45" spans="2:38" s="198" customFormat="1" ht="270.75" hidden="1" x14ac:dyDescent="0.2">
      <c r="B45" s="191" t="s">
        <v>193</v>
      </c>
      <c r="C45" s="192" t="s">
        <v>194</v>
      </c>
      <c r="D45" s="191" t="s">
        <v>251</v>
      </c>
      <c r="E45" s="202" t="s">
        <v>252</v>
      </c>
      <c r="F45" s="203" t="s">
        <v>345</v>
      </c>
      <c r="G45" s="203"/>
      <c r="H45" s="191" t="s">
        <v>198</v>
      </c>
      <c r="I45" s="191" t="s">
        <v>254</v>
      </c>
      <c r="J45" s="191" t="s">
        <v>255</v>
      </c>
      <c r="K45" s="191" t="s">
        <v>199</v>
      </c>
      <c r="L45" s="191" t="s">
        <v>199</v>
      </c>
      <c r="M45" s="203" t="s">
        <v>369</v>
      </c>
      <c r="N45" s="191" t="s">
        <v>370</v>
      </c>
      <c r="O45" s="194" t="s">
        <v>371</v>
      </c>
      <c r="P45" s="191" t="s">
        <v>231</v>
      </c>
      <c r="Q45" s="191" t="s">
        <v>232</v>
      </c>
      <c r="R45" s="194" t="s">
        <v>220</v>
      </c>
      <c r="S45" s="195">
        <v>45627</v>
      </c>
      <c r="T45" s="195">
        <v>45641</v>
      </c>
      <c r="U45" s="194" t="s">
        <v>84</v>
      </c>
      <c r="V45" s="50"/>
      <c r="W45" s="50"/>
      <c r="X45" s="196"/>
      <c r="Y45" s="191" t="s">
        <v>208</v>
      </c>
      <c r="Z45" s="191" t="s">
        <v>233</v>
      </c>
      <c r="AA45" s="191" t="s">
        <v>234</v>
      </c>
      <c r="AB45" s="191" t="s">
        <v>199</v>
      </c>
      <c r="AC45" s="191" t="s">
        <v>199</v>
      </c>
      <c r="AD45" s="191" t="s">
        <v>209</v>
      </c>
      <c r="AE45" s="191" t="s">
        <v>199</v>
      </c>
      <c r="AF45" s="191" t="s">
        <v>199</v>
      </c>
      <c r="AG45" s="191" t="s">
        <v>199</v>
      </c>
      <c r="AH45" s="191" t="s">
        <v>199</v>
      </c>
      <c r="AI45" s="191" t="s">
        <v>199</v>
      </c>
      <c r="AJ45" s="191" t="s">
        <v>199</v>
      </c>
      <c r="AK45" s="191" t="s">
        <v>199</v>
      </c>
      <c r="AL45" s="194" t="s">
        <v>235</v>
      </c>
    </row>
    <row r="46" spans="2:38" s="198" customFormat="1" ht="270.75" hidden="1" x14ac:dyDescent="0.2">
      <c r="B46" s="191" t="s">
        <v>193</v>
      </c>
      <c r="C46" s="192" t="s">
        <v>194</v>
      </c>
      <c r="D46" s="191" t="s">
        <v>251</v>
      </c>
      <c r="E46" s="202" t="s">
        <v>252</v>
      </c>
      <c r="F46" s="203" t="s">
        <v>345</v>
      </c>
      <c r="G46" s="203"/>
      <c r="H46" s="191" t="s">
        <v>198</v>
      </c>
      <c r="I46" s="191" t="s">
        <v>254</v>
      </c>
      <c r="J46" s="191" t="s">
        <v>255</v>
      </c>
      <c r="K46" s="191" t="s">
        <v>199</v>
      </c>
      <c r="L46" s="191" t="s">
        <v>199</v>
      </c>
      <c r="M46" s="203" t="s">
        <v>372</v>
      </c>
      <c r="N46" s="209" t="s">
        <v>373</v>
      </c>
      <c r="O46" s="194" t="s">
        <v>374</v>
      </c>
      <c r="P46" s="209" t="s">
        <v>349</v>
      </c>
      <c r="Q46" s="209" t="s">
        <v>350</v>
      </c>
      <c r="R46" s="209" t="s">
        <v>351</v>
      </c>
      <c r="S46" s="195">
        <v>45350</v>
      </c>
      <c r="T46" s="195">
        <v>45626</v>
      </c>
      <c r="U46" s="207" t="s">
        <v>375</v>
      </c>
      <c r="V46" s="50" t="s">
        <v>206</v>
      </c>
      <c r="W46" s="50" t="s">
        <v>206</v>
      </c>
      <c r="X46" s="196">
        <v>0.15</v>
      </c>
      <c r="Y46" s="191" t="s">
        <v>208</v>
      </c>
      <c r="Z46" s="191" t="s">
        <v>356</v>
      </c>
      <c r="AA46" s="191" t="s">
        <v>357</v>
      </c>
      <c r="AB46" s="191" t="s">
        <v>376</v>
      </c>
      <c r="AC46" s="191" t="s">
        <v>199</v>
      </c>
      <c r="AD46" s="191" t="s">
        <v>358</v>
      </c>
      <c r="AE46" s="191" t="s">
        <v>359</v>
      </c>
      <c r="AF46" s="191" t="s">
        <v>366</v>
      </c>
      <c r="AG46" s="191" t="s">
        <v>199</v>
      </c>
      <c r="AH46" s="191" t="s">
        <v>199</v>
      </c>
      <c r="AI46" s="191" t="s">
        <v>199</v>
      </c>
      <c r="AJ46" s="191" t="s">
        <v>367</v>
      </c>
      <c r="AK46" s="191" t="s">
        <v>368</v>
      </c>
      <c r="AL46" s="194" t="s">
        <v>262</v>
      </c>
    </row>
    <row r="47" spans="2:38" s="198" customFormat="1" ht="213.75" hidden="1" x14ac:dyDescent="0.2">
      <c r="B47" s="191" t="s">
        <v>193</v>
      </c>
      <c r="C47" s="192" t="s">
        <v>194</v>
      </c>
      <c r="D47" s="191" t="s">
        <v>377</v>
      </c>
      <c r="E47" s="200" t="s">
        <v>378</v>
      </c>
      <c r="F47" s="201" t="s">
        <v>379</v>
      </c>
      <c r="G47" s="201"/>
      <c r="H47" s="191" t="s">
        <v>198</v>
      </c>
      <c r="I47" s="191" t="s">
        <v>380</v>
      </c>
      <c r="J47" s="191" t="s">
        <v>381</v>
      </c>
      <c r="K47" s="191" t="s">
        <v>239</v>
      </c>
      <c r="L47" s="191" t="s">
        <v>199</v>
      </c>
      <c r="M47" s="201" t="s">
        <v>382</v>
      </c>
      <c r="N47" s="191" t="s">
        <v>383</v>
      </c>
      <c r="O47" s="194" t="s">
        <v>384</v>
      </c>
      <c r="P47" s="191" t="s">
        <v>385</v>
      </c>
      <c r="Q47" s="191" t="s">
        <v>199</v>
      </c>
      <c r="R47" s="194" t="s">
        <v>72</v>
      </c>
      <c r="S47" s="195">
        <v>45292</v>
      </c>
      <c r="T47" s="195">
        <v>45641</v>
      </c>
      <c r="U47" s="204" t="s">
        <v>199</v>
      </c>
      <c r="V47" s="51"/>
      <c r="W47" s="191"/>
      <c r="X47" s="196">
        <v>1</v>
      </c>
      <c r="Y47" s="191" t="s">
        <v>246</v>
      </c>
      <c r="Z47" s="191" t="s">
        <v>199</v>
      </c>
      <c r="AA47" s="191" t="s">
        <v>199</v>
      </c>
      <c r="AB47" s="191" t="s">
        <v>199</v>
      </c>
      <c r="AC47" s="191" t="s">
        <v>199</v>
      </c>
      <c r="AD47" s="191" t="s">
        <v>209</v>
      </c>
      <c r="AE47" s="191" t="s">
        <v>199</v>
      </c>
      <c r="AF47" s="191" t="s">
        <v>199</v>
      </c>
      <c r="AG47" s="191" t="s">
        <v>199</v>
      </c>
      <c r="AH47" s="191" t="s">
        <v>199</v>
      </c>
      <c r="AI47" s="191" t="s">
        <v>199</v>
      </c>
      <c r="AJ47" s="191" t="s">
        <v>199</v>
      </c>
      <c r="AK47" s="191" t="s">
        <v>199</v>
      </c>
      <c r="AL47" s="194" t="s">
        <v>262</v>
      </c>
    </row>
    <row r="48" spans="2:38" s="198" customFormat="1" ht="213.75" hidden="1" x14ac:dyDescent="0.2">
      <c r="B48" s="191" t="s">
        <v>193</v>
      </c>
      <c r="C48" s="192" t="s">
        <v>194</v>
      </c>
      <c r="D48" s="191" t="s">
        <v>377</v>
      </c>
      <c r="E48" s="202" t="s">
        <v>378</v>
      </c>
      <c r="F48" s="202" t="s">
        <v>386</v>
      </c>
      <c r="G48" s="202"/>
      <c r="H48" s="191" t="s">
        <v>198</v>
      </c>
      <c r="I48" s="191" t="s">
        <v>380</v>
      </c>
      <c r="J48" s="191" t="s">
        <v>381</v>
      </c>
      <c r="K48" s="191" t="s">
        <v>239</v>
      </c>
      <c r="L48" s="191"/>
      <c r="M48" s="202" t="s">
        <v>387</v>
      </c>
      <c r="N48" s="191" t="s">
        <v>388</v>
      </c>
      <c r="O48" s="194" t="s">
        <v>389</v>
      </c>
      <c r="P48" s="191" t="s">
        <v>385</v>
      </c>
      <c r="Q48" s="191" t="s">
        <v>199</v>
      </c>
      <c r="R48" s="194" t="s">
        <v>72</v>
      </c>
      <c r="S48" s="195">
        <v>45292</v>
      </c>
      <c r="T48" s="195">
        <v>45641</v>
      </c>
      <c r="U48" s="204" t="s">
        <v>199</v>
      </c>
      <c r="V48" s="51"/>
      <c r="W48" s="191"/>
      <c r="X48" s="191">
        <v>100</v>
      </c>
      <c r="Y48" s="191" t="s">
        <v>246</v>
      </c>
      <c r="Z48" s="191" t="s">
        <v>199</v>
      </c>
      <c r="AA48" s="191" t="s">
        <v>199</v>
      </c>
      <c r="AB48" s="191" t="s">
        <v>199</v>
      </c>
      <c r="AC48" s="191" t="s">
        <v>199</v>
      </c>
      <c r="AD48" s="191" t="s">
        <v>209</v>
      </c>
      <c r="AE48" s="191" t="s">
        <v>199</v>
      </c>
      <c r="AF48" s="191" t="s">
        <v>199</v>
      </c>
      <c r="AG48" s="191" t="s">
        <v>199</v>
      </c>
      <c r="AH48" s="191" t="s">
        <v>199</v>
      </c>
      <c r="AI48" s="191" t="s">
        <v>199</v>
      </c>
      <c r="AJ48" s="191" t="s">
        <v>199</v>
      </c>
      <c r="AK48" s="191" t="s">
        <v>199</v>
      </c>
      <c r="AL48" s="194" t="s">
        <v>262</v>
      </c>
    </row>
    <row r="49" spans="2:38" s="198" customFormat="1" ht="270.75" hidden="1" x14ac:dyDescent="0.2">
      <c r="B49" s="210" t="s">
        <v>193</v>
      </c>
      <c r="C49" s="192" t="s">
        <v>194</v>
      </c>
      <c r="D49" s="209" t="s">
        <v>390</v>
      </c>
      <c r="E49" s="211" t="s">
        <v>391</v>
      </c>
      <c r="F49" s="209" t="s">
        <v>392</v>
      </c>
      <c r="G49" s="209"/>
      <c r="H49" s="209" t="s">
        <v>393</v>
      </c>
      <c r="I49" s="209" t="s">
        <v>394</v>
      </c>
      <c r="J49" s="209" t="s">
        <v>255</v>
      </c>
      <c r="K49" s="209" t="s">
        <v>199</v>
      </c>
      <c r="L49" s="209" t="s">
        <v>199</v>
      </c>
      <c r="M49" s="191" t="s">
        <v>395</v>
      </c>
      <c r="N49" s="191" t="s">
        <v>396</v>
      </c>
      <c r="O49" s="194" t="s">
        <v>397</v>
      </c>
      <c r="P49" s="209" t="s">
        <v>398</v>
      </c>
      <c r="Q49" s="209" t="s">
        <v>399</v>
      </c>
      <c r="R49" s="209" t="s">
        <v>84</v>
      </c>
      <c r="S49" s="207">
        <v>45293</v>
      </c>
      <c r="T49" s="207">
        <v>45626</v>
      </c>
      <c r="U49" s="209" t="s">
        <v>400</v>
      </c>
      <c r="V49" s="209" t="s">
        <v>206</v>
      </c>
      <c r="W49" s="51" t="s">
        <v>206</v>
      </c>
      <c r="X49" s="196">
        <v>0.5</v>
      </c>
      <c r="Y49" s="209" t="s">
        <v>401</v>
      </c>
      <c r="Z49" s="209" t="s">
        <v>402</v>
      </c>
      <c r="AA49" s="209" t="s">
        <v>403</v>
      </c>
      <c r="AB49" s="209" t="s">
        <v>208</v>
      </c>
      <c r="AC49" s="209" t="s">
        <v>199</v>
      </c>
      <c r="AD49" s="209" t="s">
        <v>366</v>
      </c>
      <c r="AE49" s="209" t="s">
        <v>199</v>
      </c>
      <c r="AF49" s="209" t="s">
        <v>199</v>
      </c>
      <c r="AG49" s="209" t="s">
        <v>199</v>
      </c>
      <c r="AH49" s="209" t="s">
        <v>199</v>
      </c>
      <c r="AI49" s="209" t="s">
        <v>199</v>
      </c>
      <c r="AJ49" s="209" t="s">
        <v>404</v>
      </c>
      <c r="AK49" s="209" t="s">
        <v>405</v>
      </c>
      <c r="AL49" s="209" t="s">
        <v>406</v>
      </c>
    </row>
    <row r="50" spans="2:38" s="198" customFormat="1" ht="270.75" hidden="1" x14ac:dyDescent="0.2">
      <c r="B50" s="210" t="s">
        <v>193</v>
      </c>
      <c r="C50" s="192" t="s">
        <v>194</v>
      </c>
      <c r="D50" s="209" t="s">
        <v>390</v>
      </c>
      <c r="E50" s="211" t="s">
        <v>391</v>
      </c>
      <c r="F50" s="212" t="s">
        <v>392</v>
      </c>
      <c r="G50" s="212"/>
      <c r="H50" s="209" t="s">
        <v>393</v>
      </c>
      <c r="I50" s="209" t="s">
        <v>394</v>
      </c>
      <c r="J50" s="209" t="s">
        <v>255</v>
      </c>
      <c r="K50" s="209" t="s">
        <v>199</v>
      </c>
      <c r="L50" s="209" t="s">
        <v>199</v>
      </c>
      <c r="M50" s="193" t="s">
        <v>407</v>
      </c>
      <c r="N50" s="191" t="s">
        <v>408</v>
      </c>
      <c r="O50" s="194" t="s">
        <v>409</v>
      </c>
      <c r="P50" s="209" t="s">
        <v>398</v>
      </c>
      <c r="Q50" s="209" t="s">
        <v>399</v>
      </c>
      <c r="R50" s="209" t="s">
        <v>84</v>
      </c>
      <c r="S50" s="207">
        <v>45293</v>
      </c>
      <c r="T50" s="207">
        <v>45626</v>
      </c>
      <c r="U50" s="209" t="s">
        <v>400</v>
      </c>
      <c r="V50" s="209" t="s">
        <v>206</v>
      </c>
      <c r="W50" s="51" t="s">
        <v>206</v>
      </c>
      <c r="X50" s="196">
        <v>0.3</v>
      </c>
      <c r="Y50" s="209" t="s">
        <v>401</v>
      </c>
      <c r="Z50" s="209" t="s">
        <v>402</v>
      </c>
      <c r="AA50" s="209" t="s">
        <v>403</v>
      </c>
      <c r="AB50" s="209" t="s">
        <v>208</v>
      </c>
      <c r="AC50" s="209" t="s">
        <v>199</v>
      </c>
      <c r="AD50" s="209" t="s">
        <v>366</v>
      </c>
      <c r="AE50" s="209" t="s">
        <v>199</v>
      </c>
      <c r="AF50" s="209" t="s">
        <v>199</v>
      </c>
      <c r="AG50" s="209" t="s">
        <v>199</v>
      </c>
      <c r="AH50" s="209" t="s">
        <v>199</v>
      </c>
      <c r="AI50" s="209" t="s">
        <v>199</v>
      </c>
      <c r="AJ50" s="209" t="s">
        <v>410</v>
      </c>
      <c r="AK50" s="209" t="s">
        <v>411</v>
      </c>
      <c r="AL50" s="209" t="s">
        <v>406</v>
      </c>
    </row>
    <row r="51" spans="2:38" s="198" customFormat="1" ht="270.75" hidden="1" x14ac:dyDescent="0.2">
      <c r="B51" s="210" t="s">
        <v>193</v>
      </c>
      <c r="C51" s="192" t="s">
        <v>194</v>
      </c>
      <c r="D51" s="209" t="s">
        <v>390</v>
      </c>
      <c r="E51" s="211" t="s">
        <v>391</v>
      </c>
      <c r="F51" s="212" t="s">
        <v>392</v>
      </c>
      <c r="G51" s="212"/>
      <c r="H51" s="209" t="s">
        <v>393</v>
      </c>
      <c r="I51" s="209" t="s">
        <v>394</v>
      </c>
      <c r="J51" s="209" t="s">
        <v>255</v>
      </c>
      <c r="K51" s="209" t="s">
        <v>199</v>
      </c>
      <c r="L51" s="209" t="s">
        <v>199</v>
      </c>
      <c r="M51" s="193" t="s">
        <v>412</v>
      </c>
      <c r="N51" s="191" t="s">
        <v>413</v>
      </c>
      <c r="O51" s="194" t="s">
        <v>414</v>
      </c>
      <c r="P51" s="209" t="s">
        <v>398</v>
      </c>
      <c r="Q51" s="209" t="s">
        <v>399</v>
      </c>
      <c r="R51" s="209" t="s">
        <v>84</v>
      </c>
      <c r="S51" s="207">
        <v>45293</v>
      </c>
      <c r="T51" s="207">
        <v>45626</v>
      </c>
      <c r="U51" s="209" t="s">
        <v>400</v>
      </c>
      <c r="V51" s="209" t="s">
        <v>206</v>
      </c>
      <c r="W51" s="51" t="s">
        <v>206</v>
      </c>
      <c r="X51" s="196">
        <v>0.2</v>
      </c>
      <c r="Y51" s="209" t="s">
        <v>401</v>
      </c>
      <c r="Z51" s="209" t="s">
        <v>402</v>
      </c>
      <c r="AA51" s="209" t="s">
        <v>403</v>
      </c>
      <c r="AB51" s="209" t="s">
        <v>208</v>
      </c>
      <c r="AC51" s="209" t="s">
        <v>199</v>
      </c>
      <c r="AD51" s="209" t="s">
        <v>366</v>
      </c>
      <c r="AE51" s="209" t="s">
        <v>199</v>
      </c>
      <c r="AF51" s="209" t="s">
        <v>199</v>
      </c>
      <c r="AG51" s="209" t="s">
        <v>199</v>
      </c>
      <c r="AH51" s="209" t="s">
        <v>199</v>
      </c>
      <c r="AI51" s="209" t="s">
        <v>199</v>
      </c>
      <c r="AJ51" s="209" t="s">
        <v>404</v>
      </c>
      <c r="AK51" s="209" t="s">
        <v>405</v>
      </c>
      <c r="AL51" s="209" t="s">
        <v>406</v>
      </c>
    </row>
    <row r="52" spans="2:38" s="198" customFormat="1" ht="270.75" hidden="1" x14ac:dyDescent="0.2">
      <c r="B52" s="210" t="s">
        <v>193</v>
      </c>
      <c r="C52" s="192" t="s">
        <v>194</v>
      </c>
      <c r="D52" s="209" t="s">
        <v>390</v>
      </c>
      <c r="E52" s="211" t="s">
        <v>391</v>
      </c>
      <c r="F52" s="213" t="s">
        <v>415</v>
      </c>
      <c r="G52" s="213"/>
      <c r="H52" s="209" t="s">
        <v>393</v>
      </c>
      <c r="I52" s="209" t="s">
        <v>394</v>
      </c>
      <c r="J52" s="209" t="s">
        <v>255</v>
      </c>
      <c r="K52" s="209" t="s">
        <v>199</v>
      </c>
      <c r="L52" s="209" t="s">
        <v>199</v>
      </c>
      <c r="M52" s="203" t="s">
        <v>416</v>
      </c>
      <c r="N52" s="191" t="s">
        <v>417</v>
      </c>
      <c r="O52" s="194" t="s">
        <v>348</v>
      </c>
      <c r="P52" s="209" t="s">
        <v>398</v>
      </c>
      <c r="Q52" s="191" t="s">
        <v>418</v>
      </c>
      <c r="R52" s="191" t="s">
        <v>84</v>
      </c>
      <c r="S52" s="195">
        <v>45306</v>
      </c>
      <c r="T52" s="195">
        <v>45321</v>
      </c>
      <c r="U52" s="195" t="s">
        <v>50</v>
      </c>
      <c r="V52" s="50" t="s">
        <v>206</v>
      </c>
      <c r="W52" s="194" t="s">
        <v>206</v>
      </c>
      <c r="X52" s="196">
        <v>0.05</v>
      </c>
      <c r="Y52" s="191" t="s">
        <v>208</v>
      </c>
      <c r="Z52" s="191" t="s">
        <v>356</v>
      </c>
      <c r="AA52" s="191" t="s">
        <v>357</v>
      </c>
      <c r="AB52" s="191" t="s">
        <v>199</v>
      </c>
      <c r="AC52" s="194" t="s">
        <v>199</v>
      </c>
      <c r="AD52" s="191" t="s">
        <v>358</v>
      </c>
      <c r="AE52" s="191" t="s">
        <v>419</v>
      </c>
      <c r="AF52" s="191" t="s">
        <v>199</v>
      </c>
      <c r="AG52" s="191" t="s">
        <v>199</v>
      </c>
      <c r="AH52" s="191" t="s">
        <v>199</v>
      </c>
      <c r="AI52" s="191" t="s">
        <v>199</v>
      </c>
      <c r="AJ52" s="191" t="s">
        <v>199</v>
      </c>
      <c r="AK52" s="191" t="s">
        <v>199</v>
      </c>
      <c r="AL52" s="191" t="s">
        <v>420</v>
      </c>
    </row>
    <row r="53" spans="2:38" s="198" customFormat="1" ht="270.75" hidden="1" x14ac:dyDescent="0.2">
      <c r="B53" s="210" t="s">
        <v>193</v>
      </c>
      <c r="C53" s="192" t="s">
        <v>194</v>
      </c>
      <c r="D53" s="209" t="s">
        <v>390</v>
      </c>
      <c r="E53" s="211" t="s">
        <v>391</v>
      </c>
      <c r="F53" s="213" t="s">
        <v>415</v>
      </c>
      <c r="G53" s="213"/>
      <c r="H53" s="209" t="s">
        <v>393</v>
      </c>
      <c r="I53" s="209" t="s">
        <v>394</v>
      </c>
      <c r="J53" s="209" t="s">
        <v>255</v>
      </c>
      <c r="K53" s="209" t="s">
        <v>199</v>
      </c>
      <c r="L53" s="209" t="s">
        <v>199</v>
      </c>
      <c r="M53" s="203" t="s">
        <v>421</v>
      </c>
      <c r="N53" s="191" t="s">
        <v>422</v>
      </c>
      <c r="O53" s="194" t="s">
        <v>423</v>
      </c>
      <c r="P53" s="209" t="s">
        <v>398</v>
      </c>
      <c r="Q53" s="191" t="s">
        <v>418</v>
      </c>
      <c r="R53" s="191" t="s">
        <v>84</v>
      </c>
      <c r="S53" s="195">
        <v>45350</v>
      </c>
      <c r="T53" s="195">
        <v>45626</v>
      </c>
      <c r="U53" s="214" t="s">
        <v>424</v>
      </c>
      <c r="V53" s="50" t="s">
        <v>206</v>
      </c>
      <c r="W53" s="194" t="s">
        <v>206</v>
      </c>
      <c r="X53" s="196">
        <v>0.2</v>
      </c>
      <c r="Y53" s="191" t="s">
        <v>208</v>
      </c>
      <c r="Z53" s="191" t="s">
        <v>356</v>
      </c>
      <c r="AA53" s="191" t="s">
        <v>357</v>
      </c>
      <c r="AB53" s="191" t="s">
        <v>425</v>
      </c>
      <c r="AC53" s="194" t="s">
        <v>199</v>
      </c>
      <c r="AD53" s="191" t="s">
        <v>358</v>
      </c>
      <c r="AE53" s="191" t="s">
        <v>419</v>
      </c>
      <c r="AF53" s="191" t="s">
        <v>199</v>
      </c>
      <c r="AG53" s="191" t="s">
        <v>199</v>
      </c>
      <c r="AH53" s="191" t="s">
        <v>199</v>
      </c>
      <c r="AI53" s="191" t="s">
        <v>199</v>
      </c>
      <c r="AJ53" s="191" t="s">
        <v>199</v>
      </c>
      <c r="AK53" s="191" t="s">
        <v>199</v>
      </c>
      <c r="AL53" s="191" t="s">
        <v>420</v>
      </c>
    </row>
    <row r="54" spans="2:38" s="198" customFormat="1" ht="270.75" hidden="1" x14ac:dyDescent="0.2">
      <c r="B54" s="210" t="s">
        <v>193</v>
      </c>
      <c r="C54" s="192" t="s">
        <v>194</v>
      </c>
      <c r="D54" s="209" t="s">
        <v>390</v>
      </c>
      <c r="E54" s="211" t="s">
        <v>391</v>
      </c>
      <c r="F54" s="213" t="s">
        <v>415</v>
      </c>
      <c r="G54" s="213"/>
      <c r="H54" s="209" t="s">
        <v>393</v>
      </c>
      <c r="I54" s="209" t="s">
        <v>394</v>
      </c>
      <c r="J54" s="209" t="s">
        <v>255</v>
      </c>
      <c r="K54" s="209" t="s">
        <v>199</v>
      </c>
      <c r="L54" s="209" t="s">
        <v>199</v>
      </c>
      <c r="M54" s="203" t="s">
        <v>426</v>
      </c>
      <c r="N54" s="191" t="s">
        <v>353</v>
      </c>
      <c r="O54" s="194" t="s">
        <v>427</v>
      </c>
      <c r="P54" s="209" t="s">
        <v>398</v>
      </c>
      <c r="Q54" s="191" t="s">
        <v>418</v>
      </c>
      <c r="R54" s="191" t="s">
        <v>84</v>
      </c>
      <c r="S54" s="195">
        <v>45350</v>
      </c>
      <c r="T54" s="195">
        <v>45626</v>
      </c>
      <c r="U54" s="195" t="s">
        <v>50</v>
      </c>
      <c r="V54" s="50" t="s">
        <v>206</v>
      </c>
      <c r="W54" s="194" t="s">
        <v>206</v>
      </c>
      <c r="X54" s="196">
        <v>0.2</v>
      </c>
      <c r="Y54" s="191" t="s">
        <v>208</v>
      </c>
      <c r="Z54" s="191" t="s">
        <v>356</v>
      </c>
      <c r="AA54" s="191" t="s">
        <v>357</v>
      </c>
      <c r="AB54" s="191" t="s">
        <v>425</v>
      </c>
      <c r="AC54" s="194" t="s">
        <v>199</v>
      </c>
      <c r="AD54" s="191" t="s">
        <v>358</v>
      </c>
      <c r="AE54" s="191" t="s">
        <v>419</v>
      </c>
      <c r="AF54" s="191" t="s">
        <v>199</v>
      </c>
      <c r="AG54" s="191" t="s">
        <v>199</v>
      </c>
      <c r="AH54" s="191" t="s">
        <v>199</v>
      </c>
      <c r="AI54" s="191" t="s">
        <v>199</v>
      </c>
      <c r="AJ54" s="191" t="s">
        <v>199</v>
      </c>
      <c r="AK54" s="191" t="s">
        <v>199</v>
      </c>
      <c r="AL54" s="191" t="s">
        <v>420</v>
      </c>
    </row>
    <row r="55" spans="2:38" s="198" customFormat="1" ht="270.75" hidden="1" x14ac:dyDescent="0.2">
      <c r="B55" s="210" t="s">
        <v>193</v>
      </c>
      <c r="C55" s="192" t="s">
        <v>194</v>
      </c>
      <c r="D55" s="209" t="s">
        <v>390</v>
      </c>
      <c r="E55" s="211" t="s">
        <v>391</v>
      </c>
      <c r="F55" s="213" t="s">
        <v>415</v>
      </c>
      <c r="G55" s="213"/>
      <c r="H55" s="209" t="s">
        <v>393</v>
      </c>
      <c r="I55" s="209" t="s">
        <v>394</v>
      </c>
      <c r="J55" s="209" t="s">
        <v>255</v>
      </c>
      <c r="K55" s="209" t="s">
        <v>199</v>
      </c>
      <c r="L55" s="209" t="s">
        <v>199</v>
      </c>
      <c r="M55" s="203" t="s">
        <v>428</v>
      </c>
      <c r="N55" s="191" t="s">
        <v>429</v>
      </c>
      <c r="O55" s="194" t="s">
        <v>430</v>
      </c>
      <c r="P55" s="209" t="s">
        <v>398</v>
      </c>
      <c r="Q55" s="191" t="s">
        <v>418</v>
      </c>
      <c r="R55" s="191" t="s">
        <v>84</v>
      </c>
      <c r="S55" s="195">
        <v>45350</v>
      </c>
      <c r="T55" s="195">
        <v>45626</v>
      </c>
      <c r="U55" s="195" t="s">
        <v>50</v>
      </c>
      <c r="V55" s="50" t="s">
        <v>206</v>
      </c>
      <c r="W55" s="194" t="s">
        <v>206</v>
      </c>
      <c r="X55" s="196">
        <v>0.25</v>
      </c>
      <c r="Y55" s="191" t="s">
        <v>208</v>
      </c>
      <c r="Z55" s="191" t="s">
        <v>356</v>
      </c>
      <c r="AA55" s="191" t="s">
        <v>357</v>
      </c>
      <c r="AB55" s="191" t="s">
        <v>199</v>
      </c>
      <c r="AC55" s="194" t="s">
        <v>199</v>
      </c>
      <c r="AD55" s="191" t="s">
        <v>358</v>
      </c>
      <c r="AE55" s="191" t="s">
        <v>419</v>
      </c>
      <c r="AF55" s="191" t="s">
        <v>199</v>
      </c>
      <c r="AG55" s="191" t="s">
        <v>199</v>
      </c>
      <c r="AH55" s="191" t="s">
        <v>199</v>
      </c>
      <c r="AI55" s="191" t="s">
        <v>199</v>
      </c>
      <c r="AJ55" s="191" t="s">
        <v>199</v>
      </c>
      <c r="AK55" s="191" t="s">
        <v>199</v>
      </c>
      <c r="AL55" s="191" t="s">
        <v>420</v>
      </c>
    </row>
    <row r="56" spans="2:38" s="198" customFormat="1" ht="270.75" hidden="1" x14ac:dyDescent="0.2">
      <c r="B56" s="210" t="s">
        <v>193</v>
      </c>
      <c r="C56" s="192" t="s">
        <v>194</v>
      </c>
      <c r="D56" s="209" t="s">
        <v>390</v>
      </c>
      <c r="E56" s="211" t="s">
        <v>391</v>
      </c>
      <c r="F56" s="213" t="s">
        <v>415</v>
      </c>
      <c r="G56" s="213"/>
      <c r="H56" s="209" t="s">
        <v>393</v>
      </c>
      <c r="I56" s="209" t="s">
        <v>394</v>
      </c>
      <c r="J56" s="209" t="s">
        <v>255</v>
      </c>
      <c r="K56" s="209" t="s">
        <v>199</v>
      </c>
      <c r="L56" s="209" t="s">
        <v>199</v>
      </c>
      <c r="M56" s="203" t="s">
        <v>431</v>
      </c>
      <c r="N56" s="191" t="s">
        <v>432</v>
      </c>
      <c r="O56" s="194" t="s">
        <v>433</v>
      </c>
      <c r="P56" s="209" t="s">
        <v>398</v>
      </c>
      <c r="Q56" s="191" t="s">
        <v>418</v>
      </c>
      <c r="R56" s="191" t="s">
        <v>84</v>
      </c>
      <c r="S56" s="195">
        <v>45597</v>
      </c>
      <c r="T56" s="195">
        <v>45626</v>
      </c>
      <c r="U56" s="195" t="s">
        <v>50</v>
      </c>
      <c r="V56" s="50" t="s">
        <v>206</v>
      </c>
      <c r="W56" s="194" t="s">
        <v>206</v>
      </c>
      <c r="X56" s="196">
        <v>0.25</v>
      </c>
      <c r="Y56" s="191" t="s">
        <v>208</v>
      </c>
      <c r="Z56" s="191" t="s">
        <v>401</v>
      </c>
      <c r="AA56" s="191" t="s">
        <v>356</v>
      </c>
      <c r="AB56" s="191" t="s">
        <v>357</v>
      </c>
      <c r="AC56" s="194" t="s">
        <v>199</v>
      </c>
      <c r="AD56" s="191" t="s">
        <v>358</v>
      </c>
      <c r="AE56" s="191" t="s">
        <v>419</v>
      </c>
      <c r="AF56" s="191" t="s">
        <v>366</v>
      </c>
      <c r="AG56" s="191" t="s">
        <v>199</v>
      </c>
      <c r="AH56" s="191" t="s">
        <v>199</v>
      </c>
      <c r="AI56" s="191" t="s">
        <v>199</v>
      </c>
      <c r="AJ56" s="191" t="s">
        <v>410</v>
      </c>
      <c r="AK56" s="191" t="s">
        <v>411</v>
      </c>
      <c r="AL56" s="191" t="s">
        <v>420</v>
      </c>
    </row>
    <row r="57" spans="2:38" s="198" customFormat="1" ht="270.75" hidden="1" x14ac:dyDescent="0.2">
      <c r="B57" s="210" t="s">
        <v>193</v>
      </c>
      <c r="C57" s="192" t="s">
        <v>194</v>
      </c>
      <c r="D57" s="209" t="s">
        <v>390</v>
      </c>
      <c r="E57" s="211" t="s">
        <v>391</v>
      </c>
      <c r="F57" s="213" t="s">
        <v>415</v>
      </c>
      <c r="G57" s="213"/>
      <c r="H57" s="209" t="s">
        <v>393</v>
      </c>
      <c r="I57" s="209" t="s">
        <v>394</v>
      </c>
      <c r="J57" s="209" t="s">
        <v>255</v>
      </c>
      <c r="K57" s="209" t="s">
        <v>199</v>
      </c>
      <c r="L57" s="209" t="s">
        <v>199</v>
      </c>
      <c r="M57" s="203" t="s">
        <v>434</v>
      </c>
      <c r="N57" s="191" t="s">
        <v>435</v>
      </c>
      <c r="O57" s="194" t="s">
        <v>436</v>
      </c>
      <c r="P57" s="209" t="s">
        <v>398</v>
      </c>
      <c r="Q57" s="191" t="s">
        <v>418</v>
      </c>
      <c r="R57" s="191" t="s">
        <v>84</v>
      </c>
      <c r="S57" s="195">
        <v>45350</v>
      </c>
      <c r="T57" s="195">
        <v>45626</v>
      </c>
      <c r="U57" s="195" t="s">
        <v>50</v>
      </c>
      <c r="V57" s="50" t="s">
        <v>206</v>
      </c>
      <c r="W57" s="194" t="s">
        <v>206</v>
      </c>
      <c r="X57" s="196">
        <v>0.05</v>
      </c>
      <c r="Y57" s="191" t="s">
        <v>208</v>
      </c>
      <c r="Z57" s="191" t="s">
        <v>401</v>
      </c>
      <c r="AA57" s="191" t="s">
        <v>356</v>
      </c>
      <c r="AB57" s="191" t="s">
        <v>357</v>
      </c>
      <c r="AC57" s="194" t="s">
        <v>199</v>
      </c>
      <c r="AD57" s="191" t="s">
        <v>358</v>
      </c>
      <c r="AE57" s="191" t="s">
        <v>419</v>
      </c>
      <c r="AF57" s="191" t="s">
        <v>366</v>
      </c>
      <c r="AG57" s="191" t="s">
        <v>199</v>
      </c>
      <c r="AH57" s="191" t="s">
        <v>199</v>
      </c>
      <c r="AI57" s="191" t="s">
        <v>199</v>
      </c>
      <c r="AJ57" s="191" t="s">
        <v>410</v>
      </c>
      <c r="AK57" s="191" t="s">
        <v>411</v>
      </c>
      <c r="AL57" s="191" t="s">
        <v>420</v>
      </c>
    </row>
    <row r="58" spans="2:38" s="198" customFormat="1" ht="270.75" hidden="1" x14ac:dyDescent="0.2">
      <c r="B58" s="210" t="s">
        <v>193</v>
      </c>
      <c r="C58" s="192" t="s">
        <v>194</v>
      </c>
      <c r="D58" s="209" t="s">
        <v>390</v>
      </c>
      <c r="E58" s="211" t="s">
        <v>391</v>
      </c>
      <c r="F58" s="213" t="s">
        <v>415</v>
      </c>
      <c r="G58" s="213"/>
      <c r="H58" s="209" t="s">
        <v>393</v>
      </c>
      <c r="I58" s="209" t="s">
        <v>394</v>
      </c>
      <c r="J58" s="209" t="s">
        <v>255</v>
      </c>
      <c r="K58" s="209" t="s">
        <v>199</v>
      </c>
      <c r="L58" s="209" t="s">
        <v>199</v>
      </c>
      <c r="M58" s="203" t="s">
        <v>437</v>
      </c>
      <c r="N58" s="191" t="s">
        <v>438</v>
      </c>
      <c r="O58" s="194" t="s">
        <v>439</v>
      </c>
      <c r="P58" s="191" t="s">
        <v>440</v>
      </c>
      <c r="Q58" s="191" t="s">
        <v>441</v>
      </c>
      <c r="R58" s="191" t="s">
        <v>220</v>
      </c>
      <c r="S58" s="195">
        <v>45352</v>
      </c>
      <c r="T58" s="195">
        <v>45596</v>
      </c>
      <c r="U58" s="195" t="s">
        <v>84</v>
      </c>
      <c r="V58" s="50"/>
      <c r="W58" s="194"/>
      <c r="X58" s="196"/>
      <c r="Y58" s="191" t="s">
        <v>208</v>
      </c>
      <c r="Z58" s="191" t="s">
        <v>401</v>
      </c>
      <c r="AA58" s="191" t="s">
        <v>356</v>
      </c>
      <c r="AB58" s="191" t="s">
        <v>357</v>
      </c>
      <c r="AC58" s="194" t="s">
        <v>199</v>
      </c>
      <c r="AD58" s="191" t="s">
        <v>358</v>
      </c>
      <c r="AE58" s="191" t="s">
        <v>419</v>
      </c>
      <c r="AF58" s="191" t="s">
        <v>199</v>
      </c>
      <c r="AG58" s="191" t="s">
        <v>199</v>
      </c>
      <c r="AH58" s="191" t="s">
        <v>199</v>
      </c>
      <c r="AI58" s="191" t="s">
        <v>199</v>
      </c>
      <c r="AJ58" s="191" t="s">
        <v>199</v>
      </c>
      <c r="AK58" s="191" t="s">
        <v>199</v>
      </c>
      <c r="AL58" s="191" t="s">
        <v>235</v>
      </c>
    </row>
    <row r="59" spans="2:38" s="198" customFormat="1" ht="270.75" hidden="1" x14ac:dyDescent="0.2">
      <c r="B59" s="210" t="s">
        <v>193</v>
      </c>
      <c r="C59" s="192" t="s">
        <v>194</v>
      </c>
      <c r="D59" s="209" t="s">
        <v>390</v>
      </c>
      <c r="E59" s="211" t="s">
        <v>391</v>
      </c>
      <c r="F59" s="212" t="s">
        <v>442</v>
      </c>
      <c r="G59" s="212"/>
      <c r="H59" s="209" t="s">
        <v>393</v>
      </c>
      <c r="I59" s="209" t="s">
        <v>394</v>
      </c>
      <c r="J59" s="209" t="s">
        <v>255</v>
      </c>
      <c r="K59" s="209" t="s">
        <v>199</v>
      </c>
      <c r="L59" s="209" t="s">
        <v>199</v>
      </c>
      <c r="M59" s="193" t="s">
        <v>443</v>
      </c>
      <c r="N59" s="191" t="s">
        <v>444</v>
      </c>
      <c r="O59" s="194" t="s">
        <v>445</v>
      </c>
      <c r="P59" s="191" t="s">
        <v>446</v>
      </c>
      <c r="Q59" s="191" t="s">
        <v>447</v>
      </c>
      <c r="R59" s="191" t="s">
        <v>84</v>
      </c>
      <c r="S59" s="195">
        <v>45350</v>
      </c>
      <c r="T59" s="195">
        <v>45442</v>
      </c>
      <c r="U59" s="195" t="s">
        <v>99</v>
      </c>
      <c r="V59" s="51">
        <v>8000000</v>
      </c>
      <c r="W59" s="194">
        <v>618</v>
      </c>
      <c r="X59" s="196">
        <v>0.15</v>
      </c>
      <c r="Y59" s="191" t="s">
        <v>207</v>
      </c>
      <c r="Z59" s="191" t="s">
        <v>208</v>
      </c>
      <c r="AA59" s="191" t="s">
        <v>199</v>
      </c>
      <c r="AB59" s="191" t="s">
        <v>199</v>
      </c>
      <c r="AC59" s="194" t="s">
        <v>199</v>
      </c>
      <c r="AD59" s="191" t="s">
        <v>209</v>
      </c>
      <c r="AE59" s="191" t="s">
        <v>249</v>
      </c>
      <c r="AF59" s="191" t="s">
        <v>199</v>
      </c>
      <c r="AG59" s="191" t="s">
        <v>199</v>
      </c>
      <c r="AH59" s="191" t="s">
        <v>199</v>
      </c>
      <c r="AI59" s="191" t="s">
        <v>199</v>
      </c>
      <c r="AJ59" s="191" t="s">
        <v>199</v>
      </c>
      <c r="AK59" s="191" t="s">
        <v>199</v>
      </c>
      <c r="AL59" s="191" t="s">
        <v>420</v>
      </c>
    </row>
    <row r="60" spans="2:38" s="198" customFormat="1" ht="270.75" hidden="1" x14ac:dyDescent="0.2">
      <c r="B60" s="210" t="s">
        <v>193</v>
      </c>
      <c r="C60" s="192" t="s">
        <v>194</v>
      </c>
      <c r="D60" s="209" t="s">
        <v>390</v>
      </c>
      <c r="E60" s="211" t="s">
        <v>391</v>
      </c>
      <c r="F60" s="212" t="s">
        <v>442</v>
      </c>
      <c r="G60" s="212"/>
      <c r="H60" s="209" t="s">
        <v>393</v>
      </c>
      <c r="I60" s="209" t="s">
        <v>394</v>
      </c>
      <c r="J60" s="209" t="s">
        <v>255</v>
      </c>
      <c r="K60" s="209" t="s">
        <v>199</v>
      </c>
      <c r="L60" s="209" t="s">
        <v>199</v>
      </c>
      <c r="M60" s="193" t="s">
        <v>448</v>
      </c>
      <c r="N60" s="191" t="s">
        <v>449</v>
      </c>
      <c r="O60" s="194" t="s">
        <v>450</v>
      </c>
      <c r="P60" s="191" t="s">
        <v>446</v>
      </c>
      <c r="Q60" s="191" t="s">
        <v>447</v>
      </c>
      <c r="R60" s="191" t="s">
        <v>84</v>
      </c>
      <c r="S60" s="195">
        <v>45444</v>
      </c>
      <c r="T60" s="195">
        <v>45596</v>
      </c>
      <c r="U60" s="195" t="s">
        <v>99</v>
      </c>
      <c r="V60" s="51">
        <v>30000000</v>
      </c>
      <c r="W60" s="194">
        <v>618</v>
      </c>
      <c r="X60" s="196">
        <v>0.7</v>
      </c>
      <c r="Y60" s="191" t="s">
        <v>208</v>
      </c>
      <c r="Z60" s="191" t="s">
        <v>401</v>
      </c>
      <c r="AA60" s="191" t="s">
        <v>376</v>
      </c>
      <c r="AB60" s="191" t="s">
        <v>451</v>
      </c>
      <c r="AC60" s="194" t="s">
        <v>199</v>
      </c>
      <c r="AD60" s="191" t="s">
        <v>366</v>
      </c>
      <c r="AE60" s="191" t="s">
        <v>249</v>
      </c>
      <c r="AF60" s="191" t="s">
        <v>199</v>
      </c>
      <c r="AG60" s="191" t="s">
        <v>199</v>
      </c>
      <c r="AH60" s="191" t="s">
        <v>199</v>
      </c>
      <c r="AI60" s="191" t="s">
        <v>199</v>
      </c>
      <c r="AJ60" s="191" t="s">
        <v>410</v>
      </c>
      <c r="AK60" s="191" t="s">
        <v>411</v>
      </c>
      <c r="AL60" s="191" t="s">
        <v>420</v>
      </c>
    </row>
    <row r="61" spans="2:38" s="198" customFormat="1" ht="270.75" hidden="1" x14ac:dyDescent="0.2">
      <c r="B61" s="210" t="s">
        <v>193</v>
      </c>
      <c r="C61" s="192" t="s">
        <v>194</v>
      </c>
      <c r="D61" s="209" t="s">
        <v>390</v>
      </c>
      <c r="E61" s="211" t="s">
        <v>391</v>
      </c>
      <c r="F61" s="212" t="s">
        <v>442</v>
      </c>
      <c r="G61" s="212"/>
      <c r="H61" s="209" t="s">
        <v>393</v>
      </c>
      <c r="I61" s="209" t="s">
        <v>394</v>
      </c>
      <c r="J61" s="209" t="s">
        <v>255</v>
      </c>
      <c r="K61" s="209" t="s">
        <v>199</v>
      </c>
      <c r="L61" s="209" t="s">
        <v>199</v>
      </c>
      <c r="M61" s="193" t="s">
        <v>452</v>
      </c>
      <c r="N61" s="191" t="s">
        <v>453</v>
      </c>
      <c r="O61" s="194" t="s">
        <v>454</v>
      </c>
      <c r="P61" s="191" t="s">
        <v>446</v>
      </c>
      <c r="Q61" s="191" t="s">
        <v>447</v>
      </c>
      <c r="R61" s="191" t="s">
        <v>84</v>
      </c>
      <c r="S61" s="195">
        <v>45597</v>
      </c>
      <c r="T61" s="195">
        <v>45626</v>
      </c>
      <c r="U61" s="195" t="s">
        <v>199</v>
      </c>
      <c r="V61" s="51">
        <v>8000000</v>
      </c>
      <c r="W61" s="194">
        <v>618</v>
      </c>
      <c r="X61" s="196">
        <v>0.15</v>
      </c>
      <c r="Y61" s="191" t="s">
        <v>208</v>
      </c>
      <c r="Z61" s="191" t="s">
        <v>402</v>
      </c>
      <c r="AA61" s="191" t="s">
        <v>199</v>
      </c>
      <c r="AB61" s="191" t="s">
        <v>199</v>
      </c>
      <c r="AC61" s="194" t="s">
        <v>199</v>
      </c>
      <c r="AD61" s="191" t="s">
        <v>366</v>
      </c>
      <c r="AE61" s="191" t="s">
        <v>249</v>
      </c>
      <c r="AF61" s="191" t="s">
        <v>199</v>
      </c>
      <c r="AG61" s="191" t="s">
        <v>199</v>
      </c>
      <c r="AH61" s="191" t="s">
        <v>199</v>
      </c>
      <c r="AI61" s="191" t="s">
        <v>199</v>
      </c>
      <c r="AJ61" s="191" t="s">
        <v>404</v>
      </c>
      <c r="AK61" s="191" t="s">
        <v>405</v>
      </c>
      <c r="AL61" s="191" t="s">
        <v>420</v>
      </c>
    </row>
    <row r="62" spans="2:38" s="198" customFormat="1" ht="128.25" hidden="1" x14ac:dyDescent="0.2">
      <c r="B62" s="210" t="s">
        <v>455</v>
      </c>
      <c r="C62" s="215" t="s">
        <v>456</v>
      </c>
      <c r="D62" s="209" t="s">
        <v>457</v>
      </c>
      <c r="E62" s="209" t="s">
        <v>458</v>
      </c>
      <c r="F62" s="209" t="s">
        <v>459</v>
      </c>
      <c r="G62" s="209"/>
      <c r="H62" s="209" t="s">
        <v>460</v>
      </c>
      <c r="I62" s="209" t="s">
        <v>199</v>
      </c>
      <c r="J62" s="191" t="s">
        <v>199</v>
      </c>
      <c r="K62" s="191" t="s">
        <v>199</v>
      </c>
      <c r="L62" s="191" t="s">
        <v>199</v>
      </c>
      <c r="M62" s="191" t="s">
        <v>461</v>
      </c>
      <c r="N62" s="191" t="s">
        <v>462</v>
      </c>
      <c r="O62" s="194" t="s">
        <v>463</v>
      </c>
      <c r="P62" s="209" t="s">
        <v>398</v>
      </c>
      <c r="Q62" s="191" t="s">
        <v>464</v>
      </c>
      <c r="R62" s="191" t="s">
        <v>84</v>
      </c>
      <c r="S62" s="195">
        <v>45324</v>
      </c>
      <c r="T62" s="195">
        <v>45626</v>
      </c>
      <c r="U62" s="195" t="s">
        <v>282</v>
      </c>
      <c r="V62" s="50">
        <v>65000000</v>
      </c>
      <c r="W62" s="194">
        <v>549</v>
      </c>
      <c r="X62" s="196"/>
      <c r="Y62" s="191" t="s">
        <v>465</v>
      </c>
      <c r="Z62" s="191" t="s">
        <v>425</v>
      </c>
      <c r="AA62" s="191" t="s">
        <v>199</v>
      </c>
      <c r="AB62" s="191" t="s">
        <v>199</v>
      </c>
      <c r="AC62" s="194" t="s">
        <v>199</v>
      </c>
      <c r="AD62" s="191" t="s">
        <v>209</v>
      </c>
      <c r="AE62" s="191" t="s">
        <v>249</v>
      </c>
      <c r="AF62" s="191" t="s">
        <v>199</v>
      </c>
      <c r="AG62" s="191" t="s">
        <v>199</v>
      </c>
      <c r="AH62" s="191" t="s">
        <v>199</v>
      </c>
      <c r="AI62" s="191" t="s">
        <v>199</v>
      </c>
      <c r="AJ62" s="191" t="s">
        <v>199</v>
      </c>
      <c r="AK62" s="191" t="s">
        <v>199</v>
      </c>
      <c r="AL62" s="191" t="s">
        <v>420</v>
      </c>
    </row>
    <row r="63" spans="2:38" s="198" customFormat="1" ht="128.25" hidden="1" x14ac:dyDescent="0.2">
      <c r="B63" s="191" t="s">
        <v>455</v>
      </c>
      <c r="C63" s="192" t="s">
        <v>456</v>
      </c>
      <c r="D63" s="191" t="s">
        <v>457</v>
      </c>
      <c r="E63" s="209" t="s">
        <v>458</v>
      </c>
      <c r="F63" s="209" t="s">
        <v>459</v>
      </c>
      <c r="G63" s="209"/>
      <c r="H63" s="209" t="s">
        <v>460</v>
      </c>
      <c r="I63" s="191" t="s">
        <v>199</v>
      </c>
      <c r="J63" s="191" t="s">
        <v>199</v>
      </c>
      <c r="K63" s="191" t="s">
        <v>199</v>
      </c>
      <c r="L63" s="191" t="s">
        <v>199</v>
      </c>
      <c r="M63" s="191" t="s">
        <v>466</v>
      </c>
      <c r="N63" s="191" t="s">
        <v>467</v>
      </c>
      <c r="O63" s="194" t="s">
        <v>468</v>
      </c>
      <c r="P63" s="191" t="s">
        <v>349</v>
      </c>
      <c r="Q63" s="191" t="s">
        <v>447</v>
      </c>
      <c r="R63" s="191" t="s">
        <v>84</v>
      </c>
      <c r="S63" s="195">
        <v>45324</v>
      </c>
      <c r="T63" s="195">
        <v>45626</v>
      </c>
      <c r="U63" s="195" t="s">
        <v>84</v>
      </c>
      <c r="V63" s="50" t="s">
        <v>206</v>
      </c>
      <c r="W63" s="194" t="s">
        <v>206</v>
      </c>
      <c r="X63" s="196">
        <v>1</v>
      </c>
      <c r="Y63" s="191" t="s">
        <v>425</v>
      </c>
      <c r="Z63" s="191" t="s">
        <v>465</v>
      </c>
      <c r="AA63" s="191" t="s">
        <v>469</v>
      </c>
      <c r="AB63" s="191" t="s">
        <v>199</v>
      </c>
      <c r="AC63" s="194" t="s">
        <v>199</v>
      </c>
      <c r="AD63" s="191" t="s">
        <v>209</v>
      </c>
      <c r="AE63" s="191" t="s">
        <v>199</v>
      </c>
      <c r="AF63" s="191" t="s">
        <v>199</v>
      </c>
      <c r="AG63" s="191" t="s">
        <v>199</v>
      </c>
      <c r="AH63" s="191" t="s">
        <v>199</v>
      </c>
      <c r="AI63" s="191" t="s">
        <v>199</v>
      </c>
      <c r="AJ63" s="191" t="s">
        <v>199</v>
      </c>
      <c r="AK63" s="191" t="s">
        <v>199</v>
      </c>
      <c r="AL63" s="191" t="s">
        <v>420</v>
      </c>
    </row>
    <row r="64" spans="2:38" s="198" customFormat="1" ht="128.25" hidden="1" x14ac:dyDescent="0.2">
      <c r="B64" s="191" t="s">
        <v>455</v>
      </c>
      <c r="C64" s="192" t="s">
        <v>456</v>
      </c>
      <c r="D64" s="191" t="s">
        <v>457</v>
      </c>
      <c r="E64" s="209" t="s">
        <v>458</v>
      </c>
      <c r="F64" s="191" t="s">
        <v>459</v>
      </c>
      <c r="G64" s="191"/>
      <c r="H64" s="191" t="s">
        <v>460</v>
      </c>
      <c r="I64" s="191" t="s">
        <v>199</v>
      </c>
      <c r="J64" s="191" t="s">
        <v>199</v>
      </c>
      <c r="K64" s="191" t="s">
        <v>199</v>
      </c>
      <c r="L64" s="191" t="s">
        <v>199</v>
      </c>
      <c r="M64" s="191" t="s">
        <v>470</v>
      </c>
      <c r="N64" s="191" t="s">
        <v>471</v>
      </c>
      <c r="O64" s="194" t="s">
        <v>472</v>
      </c>
      <c r="P64" s="191" t="s">
        <v>473</v>
      </c>
      <c r="Q64" s="191" t="s">
        <v>1757</v>
      </c>
      <c r="R64" s="191" t="s">
        <v>133</v>
      </c>
      <c r="S64" s="195">
        <v>45292</v>
      </c>
      <c r="T64" s="195">
        <v>45641</v>
      </c>
      <c r="U64" s="195" t="s">
        <v>133</v>
      </c>
      <c r="V64" s="51"/>
      <c r="W64" s="191"/>
      <c r="X64" s="216">
        <v>0.25</v>
      </c>
      <c r="Y64" s="191" t="s">
        <v>465</v>
      </c>
      <c r="Z64" s="191" t="s">
        <v>425</v>
      </c>
      <c r="AA64" s="194" t="s">
        <v>199</v>
      </c>
      <c r="AB64" s="191" t="s">
        <v>199</v>
      </c>
      <c r="AC64" s="191" t="s">
        <v>199</v>
      </c>
      <c r="AD64" s="191" t="s">
        <v>209</v>
      </c>
      <c r="AE64" s="191" t="s">
        <v>199</v>
      </c>
      <c r="AF64" s="191" t="s">
        <v>199</v>
      </c>
      <c r="AG64" s="191" t="s">
        <v>199</v>
      </c>
      <c r="AH64" s="191" t="s">
        <v>199</v>
      </c>
      <c r="AI64" s="191" t="s">
        <v>199</v>
      </c>
      <c r="AJ64" s="191" t="s">
        <v>199</v>
      </c>
      <c r="AK64" s="191" t="s">
        <v>199</v>
      </c>
      <c r="AL64" s="191" t="s">
        <v>476</v>
      </c>
    </row>
    <row r="65" spans="2:38" s="198" customFormat="1" ht="128.25" hidden="1" x14ac:dyDescent="0.2">
      <c r="B65" s="191" t="s">
        <v>455</v>
      </c>
      <c r="C65" s="192" t="s">
        <v>456</v>
      </c>
      <c r="D65" s="191" t="s">
        <v>457</v>
      </c>
      <c r="E65" s="209" t="s">
        <v>458</v>
      </c>
      <c r="F65" s="191" t="s">
        <v>459</v>
      </c>
      <c r="G65" s="191"/>
      <c r="H65" s="191" t="s">
        <v>460</v>
      </c>
      <c r="I65" s="191" t="s">
        <v>199</v>
      </c>
      <c r="J65" s="191" t="s">
        <v>199</v>
      </c>
      <c r="K65" s="191" t="s">
        <v>199</v>
      </c>
      <c r="L65" s="191" t="s">
        <v>199</v>
      </c>
      <c r="M65" s="191" t="s">
        <v>477</v>
      </c>
      <c r="N65" s="191" t="s">
        <v>478</v>
      </c>
      <c r="O65" s="194" t="s">
        <v>479</v>
      </c>
      <c r="P65" s="191" t="s">
        <v>473</v>
      </c>
      <c r="Q65" s="191" t="s">
        <v>1757</v>
      </c>
      <c r="R65" s="191" t="s">
        <v>133</v>
      </c>
      <c r="S65" s="195">
        <v>45292</v>
      </c>
      <c r="T65" s="195">
        <v>45641</v>
      </c>
      <c r="U65" s="195" t="s">
        <v>133</v>
      </c>
      <c r="V65" s="51"/>
      <c r="W65" s="191"/>
      <c r="X65" s="216">
        <v>0.25</v>
      </c>
      <c r="Y65" s="191" t="s">
        <v>465</v>
      </c>
      <c r="Z65" s="191" t="s">
        <v>480</v>
      </c>
      <c r="AA65" s="191" t="s">
        <v>425</v>
      </c>
      <c r="AB65" s="191" t="s">
        <v>199</v>
      </c>
      <c r="AC65" s="191" t="s">
        <v>199</v>
      </c>
      <c r="AD65" s="191" t="s">
        <v>209</v>
      </c>
      <c r="AE65" s="191" t="s">
        <v>199</v>
      </c>
      <c r="AF65" s="191" t="s">
        <v>199</v>
      </c>
      <c r="AG65" s="191" t="s">
        <v>199</v>
      </c>
      <c r="AH65" s="191" t="s">
        <v>199</v>
      </c>
      <c r="AI65" s="191" t="s">
        <v>199</v>
      </c>
      <c r="AJ65" s="191" t="s">
        <v>199</v>
      </c>
      <c r="AK65" s="191" t="s">
        <v>199</v>
      </c>
      <c r="AL65" s="191" t="s">
        <v>476</v>
      </c>
    </row>
    <row r="66" spans="2:38" s="198" customFormat="1" ht="128.25" hidden="1" x14ac:dyDescent="0.2">
      <c r="B66" s="191" t="s">
        <v>455</v>
      </c>
      <c r="C66" s="192" t="s">
        <v>456</v>
      </c>
      <c r="D66" s="191" t="s">
        <v>457</v>
      </c>
      <c r="E66" s="209" t="s">
        <v>458</v>
      </c>
      <c r="F66" s="191" t="s">
        <v>459</v>
      </c>
      <c r="G66" s="191"/>
      <c r="H66" s="191" t="s">
        <v>460</v>
      </c>
      <c r="I66" s="191" t="s">
        <v>199</v>
      </c>
      <c r="J66" s="191" t="s">
        <v>199</v>
      </c>
      <c r="K66" s="191" t="s">
        <v>199</v>
      </c>
      <c r="L66" s="191" t="s">
        <v>199</v>
      </c>
      <c r="M66" s="191" t="s">
        <v>481</v>
      </c>
      <c r="N66" s="191" t="s">
        <v>482</v>
      </c>
      <c r="O66" s="194" t="s">
        <v>483</v>
      </c>
      <c r="P66" s="191" t="s">
        <v>473</v>
      </c>
      <c r="Q66" s="191" t="s">
        <v>1757</v>
      </c>
      <c r="R66" s="191" t="s">
        <v>133</v>
      </c>
      <c r="S66" s="195">
        <v>45292</v>
      </c>
      <c r="T66" s="195">
        <v>45641</v>
      </c>
      <c r="U66" s="195" t="s">
        <v>133</v>
      </c>
      <c r="V66" s="51"/>
      <c r="W66" s="191"/>
      <c r="X66" s="216">
        <v>0.25</v>
      </c>
      <c r="Y66" s="191" t="s">
        <v>465</v>
      </c>
      <c r="Z66" s="191" t="s">
        <v>480</v>
      </c>
      <c r="AA66" s="191" t="s">
        <v>425</v>
      </c>
      <c r="AB66" s="191" t="s">
        <v>199</v>
      </c>
      <c r="AC66" s="191" t="s">
        <v>199</v>
      </c>
      <c r="AD66" s="191" t="s">
        <v>209</v>
      </c>
      <c r="AE66" s="191" t="s">
        <v>199</v>
      </c>
      <c r="AF66" s="191" t="s">
        <v>199</v>
      </c>
      <c r="AG66" s="191" t="s">
        <v>199</v>
      </c>
      <c r="AH66" s="191" t="s">
        <v>199</v>
      </c>
      <c r="AI66" s="191" t="s">
        <v>199</v>
      </c>
      <c r="AJ66" s="191" t="s">
        <v>199</v>
      </c>
      <c r="AK66" s="191" t="s">
        <v>199</v>
      </c>
      <c r="AL66" s="191" t="s">
        <v>476</v>
      </c>
    </row>
    <row r="67" spans="2:38" s="198" customFormat="1" ht="128.25" hidden="1" x14ac:dyDescent="0.2">
      <c r="B67" s="191" t="s">
        <v>455</v>
      </c>
      <c r="C67" s="192" t="s">
        <v>456</v>
      </c>
      <c r="D67" s="191" t="s">
        <v>457</v>
      </c>
      <c r="E67" s="209" t="s">
        <v>458</v>
      </c>
      <c r="F67" s="191" t="s">
        <v>459</v>
      </c>
      <c r="G67" s="191"/>
      <c r="H67" s="191" t="s">
        <v>460</v>
      </c>
      <c r="I67" s="191" t="s">
        <v>199</v>
      </c>
      <c r="J67" s="191" t="s">
        <v>199</v>
      </c>
      <c r="K67" s="191" t="s">
        <v>199</v>
      </c>
      <c r="L67" s="191" t="s">
        <v>199</v>
      </c>
      <c r="M67" s="191" t="s">
        <v>484</v>
      </c>
      <c r="N67" s="191" t="s">
        <v>485</v>
      </c>
      <c r="O67" s="194" t="s">
        <v>486</v>
      </c>
      <c r="P67" s="191" t="s">
        <v>473</v>
      </c>
      <c r="Q67" s="191" t="s">
        <v>1758</v>
      </c>
      <c r="R67" s="191" t="s">
        <v>133</v>
      </c>
      <c r="S67" s="195">
        <v>45611</v>
      </c>
      <c r="T67" s="195">
        <v>45641</v>
      </c>
      <c r="U67" s="195" t="s">
        <v>133</v>
      </c>
      <c r="V67" s="51"/>
      <c r="W67" s="191"/>
      <c r="X67" s="216">
        <v>0.25</v>
      </c>
      <c r="Y67" s="191" t="s">
        <v>465</v>
      </c>
      <c r="Z67" s="191" t="s">
        <v>208</v>
      </c>
      <c r="AA67" s="191" t="s">
        <v>425</v>
      </c>
      <c r="AB67" s="191" t="s">
        <v>199</v>
      </c>
      <c r="AC67" s="191" t="s">
        <v>199</v>
      </c>
      <c r="AD67" s="191" t="s">
        <v>209</v>
      </c>
      <c r="AE67" s="191" t="s">
        <v>199</v>
      </c>
      <c r="AF67" s="191" t="s">
        <v>199</v>
      </c>
      <c r="AG67" s="191" t="s">
        <v>199</v>
      </c>
      <c r="AH67" s="191" t="s">
        <v>199</v>
      </c>
      <c r="AI67" s="191" t="s">
        <v>199</v>
      </c>
      <c r="AJ67" s="191" t="s">
        <v>199</v>
      </c>
      <c r="AK67" s="191" t="s">
        <v>199</v>
      </c>
      <c r="AL67" s="191" t="s">
        <v>476</v>
      </c>
    </row>
    <row r="68" spans="2:38" s="198" customFormat="1" ht="128.25" hidden="1" x14ac:dyDescent="0.2">
      <c r="B68" s="191" t="s">
        <v>455</v>
      </c>
      <c r="C68" s="192" t="s">
        <v>456</v>
      </c>
      <c r="D68" s="191" t="s">
        <v>457</v>
      </c>
      <c r="E68" s="209" t="s">
        <v>458</v>
      </c>
      <c r="F68" s="191" t="s">
        <v>459</v>
      </c>
      <c r="G68" s="191"/>
      <c r="H68" s="191" t="s">
        <v>460</v>
      </c>
      <c r="I68" s="191" t="s">
        <v>199</v>
      </c>
      <c r="J68" s="191" t="s">
        <v>199</v>
      </c>
      <c r="K68" s="191" t="s">
        <v>199</v>
      </c>
      <c r="L68" s="191" t="s">
        <v>199</v>
      </c>
      <c r="M68" s="191" t="s">
        <v>488</v>
      </c>
      <c r="N68" s="191" t="s">
        <v>489</v>
      </c>
      <c r="O68" s="194" t="s">
        <v>490</v>
      </c>
      <c r="P68" s="191" t="s">
        <v>491</v>
      </c>
      <c r="Q68" s="191"/>
      <c r="R68" s="191" t="s">
        <v>99</v>
      </c>
      <c r="S68" s="195">
        <v>45352</v>
      </c>
      <c r="T68" s="195">
        <v>45427</v>
      </c>
      <c r="U68" s="195" t="s">
        <v>282</v>
      </c>
      <c r="V68" s="51"/>
      <c r="W68" s="191"/>
      <c r="X68" s="191"/>
      <c r="Y68" s="191" t="s">
        <v>207</v>
      </c>
      <c r="Z68" s="191" t="s">
        <v>208</v>
      </c>
      <c r="AA68" s="191" t="s">
        <v>425</v>
      </c>
      <c r="AB68" s="191" t="s">
        <v>199</v>
      </c>
      <c r="AC68" s="194" t="s">
        <v>199</v>
      </c>
      <c r="AD68" s="191" t="s">
        <v>492</v>
      </c>
      <c r="AE68" s="191" t="s">
        <v>199</v>
      </c>
      <c r="AF68" s="191" t="s">
        <v>199</v>
      </c>
      <c r="AG68" s="191" t="s">
        <v>199</v>
      </c>
      <c r="AH68" s="191" t="s">
        <v>199</v>
      </c>
      <c r="AI68" s="191" t="s">
        <v>199</v>
      </c>
      <c r="AJ68" s="191" t="s">
        <v>199</v>
      </c>
      <c r="AK68" s="191" t="s">
        <v>199</v>
      </c>
      <c r="AL68" s="191" t="s">
        <v>476</v>
      </c>
    </row>
    <row r="69" spans="2:38" s="198" customFormat="1" ht="128.25" hidden="1" x14ac:dyDescent="0.2">
      <c r="B69" s="191" t="s">
        <v>455</v>
      </c>
      <c r="C69" s="192" t="s">
        <v>456</v>
      </c>
      <c r="D69" s="191" t="s">
        <v>457</v>
      </c>
      <c r="E69" s="209" t="s">
        <v>458</v>
      </c>
      <c r="F69" s="191" t="s">
        <v>459</v>
      </c>
      <c r="G69" s="191"/>
      <c r="H69" s="191" t="s">
        <v>460</v>
      </c>
      <c r="I69" s="191" t="s">
        <v>199</v>
      </c>
      <c r="J69" s="191" t="s">
        <v>199</v>
      </c>
      <c r="K69" s="191" t="s">
        <v>199</v>
      </c>
      <c r="L69" s="191" t="s">
        <v>199</v>
      </c>
      <c r="M69" s="191" t="s">
        <v>493</v>
      </c>
      <c r="N69" s="191" t="s">
        <v>494</v>
      </c>
      <c r="O69" s="194" t="s">
        <v>495</v>
      </c>
      <c r="P69" s="83" t="s">
        <v>496</v>
      </c>
      <c r="Q69" s="191" t="s">
        <v>497</v>
      </c>
      <c r="R69" s="191" t="s">
        <v>99</v>
      </c>
      <c r="S69" s="195">
        <v>45428</v>
      </c>
      <c r="T69" s="195">
        <v>45107</v>
      </c>
      <c r="U69" s="195" t="s">
        <v>282</v>
      </c>
      <c r="V69" s="51"/>
      <c r="W69" s="191"/>
      <c r="X69" s="191"/>
      <c r="Y69" s="191" t="s">
        <v>207</v>
      </c>
      <c r="Z69" s="191" t="s">
        <v>208</v>
      </c>
      <c r="AA69" s="191" t="s">
        <v>425</v>
      </c>
      <c r="AB69" s="191" t="s">
        <v>199</v>
      </c>
      <c r="AC69" s="194" t="s">
        <v>199</v>
      </c>
      <c r="AD69" s="191" t="s">
        <v>492</v>
      </c>
      <c r="AE69" s="191" t="s">
        <v>199</v>
      </c>
      <c r="AF69" s="191" t="s">
        <v>199</v>
      </c>
      <c r="AG69" s="191" t="s">
        <v>199</v>
      </c>
      <c r="AH69" s="191" t="s">
        <v>199</v>
      </c>
      <c r="AI69" s="191" t="s">
        <v>199</v>
      </c>
      <c r="AJ69" s="191" t="s">
        <v>199</v>
      </c>
      <c r="AK69" s="191" t="s">
        <v>199</v>
      </c>
      <c r="AL69" s="191" t="s">
        <v>476</v>
      </c>
    </row>
    <row r="70" spans="2:38" s="198" customFormat="1" ht="128.25" hidden="1" x14ac:dyDescent="0.2">
      <c r="B70" s="191" t="s">
        <v>455</v>
      </c>
      <c r="C70" s="192" t="s">
        <v>456</v>
      </c>
      <c r="D70" s="191" t="s">
        <v>457</v>
      </c>
      <c r="E70" s="209" t="s">
        <v>458</v>
      </c>
      <c r="F70" s="191" t="s">
        <v>498</v>
      </c>
      <c r="G70" s="191"/>
      <c r="H70" s="191" t="s">
        <v>460</v>
      </c>
      <c r="I70" s="191" t="s">
        <v>199</v>
      </c>
      <c r="J70" s="191" t="s">
        <v>199</v>
      </c>
      <c r="K70" s="191" t="s">
        <v>199</v>
      </c>
      <c r="L70" s="191" t="s">
        <v>199</v>
      </c>
      <c r="M70" s="191" t="s">
        <v>499</v>
      </c>
      <c r="N70" s="191" t="s">
        <v>500</v>
      </c>
      <c r="O70" s="191" t="s">
        <v>501</v>
      </c>
      <c r="P70" s="191" t="s">
        <v>491</v>
      </c>
      <c r="Q70" s="191"/>
      <c r="R70" s="191" t="s">
        <v>99</v>
      </c>
      <c r="S70" s="204">
        <v>45293</v>
      </c>
      <c r="T70" s="204">
        <v>45322</v>
      </c>
      <c r="U70" s="195" t="s">
        <v>133</v>
      </c>
      <c r="V70" s="51"/>
      <c r="W70" s="191"/>
      <c r="X70" s="216">
        <v>0.5</v>
      </c>
      <c r="Y70" s="191" t="s">
        <v>402</v>
      </c>
      <c r="Z70" s="191" t="s">
        <v>199</v>
      </c>
      <c r="AA70" s="191" t="s">
        <v>199</v>
      </c>
      <c r="AB70" s="191" t="s">
        <v>199</v>
      </c>
      <c r="AC70" s="191" t="s">
        <v>199</v>
      </c>
      <c r="AD70" s="191" t="s">
        <v>366</v>
      </c>
      <c r="AE70" s="191" t="s">
        <v>249</v>
      </c>
      <c r="AF70" s="191" t="s">
        <v>199</v>
      </c>
      <c r="AG70" s="191" t="s">
        <v>199</v>
      </c>
      <c r="AH70" s="191" t="s">
        <v>199</v>
      </c>
      <c r="AI70" s="191" t="s">
        <v>199</v>
      </c>
      <c r="AJ70" s="191" t="s">
        <v>404</v>
      </c>
      <c r="AK70" s="191" t="s">
        <v>405</v>
      </c>
      <c r="AL70" s="191" t="s">
        <v>502</v>
      </c>
    </row>
    <row r="71" spans="2:38" s="198" customFormat="1" ht="128.25" hidden="1" x14ac:dyDescent="0.2">
      <c r="B71" s="191" t="s">
        <v>455</v>
      </c>
      <c r="C71" s="192" t="s">
        <v>456</v>
      </c>
      <c r="D71" s="191" t="s">
        <v>457</v>
      </c>
      <c r="E71" s="209" t="s">
        <v>458</v>
      </c>
      <c r="F71" s="191" t="s">
        <v>498</v>
      </c>
      <c r="G71" s="191"/>
      <c r="H71" s="191" t="s">
        <v>460</v>
      </c>
      <c r="I71" s="191" t="s">
        <v>199</v>
      </c>
      <c r="J71" s="191" t="s">
        <v>199</v>
      </c>
      <c r="K71" s="191" t="s">
        <v>199</v>
      </c>
      <c r="L71" s="191" t="s">
        <v>199</v>
      </c>
      <c r="M71" s="191" t="s">
        <v>503</v>
      </c>
      <c r="N71" s="191" t="s">
        <v>504</v>
      </c>
      <c r="O71" s="191" t="s">
        <v>505</v>
      </c>
      <c r="P71" s="191" t="s">
        <v>506</v>
      </c>
      <c r="Q71" s="191"/>
      <c r="R71" s="191" t="s">
        <v>99</v>
      </c>
      <c r="S71" s="207">
        <v>45422</v>
      </c>
      <c r="T71" s="207">
        <v>45656</v>
      </c>
      <c r="U71" s="195" t="s">
        <v>133</v>
      </c>
      <c r="V71" s="51"/>
      <c r="W71" s="191"/>
      <c r="X71" s="216">
        <v>0.5</v>
      </c>
      <c r="Y71" s="191" t="s">
        <v>402</v>
      </c>
      <c r="Z71" s="191" t="s">
        <v>199</v>
      </c>
      <c r="AA71" s="191" t="s">
        <v>199</v>
      </c>
      <c r="AB71" s="191" t="s">
        <v>199</v>
      </c>
      <c r="AC71" s="191" t="s">
        <v>199</v>
      </c>
      <c r="AD71" s="191" t="s">
        <v>366</v>
      </c>
      <c r="AE71" s="191" t="s">
        <v>249</v>
      </c>
      <c r="AF71" s="191" t="s">
        <v>199</v>
      </c>
      <c r="AG71" s="191" t="s">
        <v>199</v>
      </c>
      <c r="AH71" s="191" t="s">
        <v>199</v>
      </c>
      <c r="AI71" s="191" t="s">
        <v>199</v>
      </c>
      <c r="AJ71" s="191" t="s">
        <v>404</v>
      </c>
      <c r="AK71" s="191" t="s">
        <v>507</v>
      </c>
      <c r="AL71" s="191" t="s">
        <v>502</v>
      </c>
    </row>
    <row r="72" spans="2:38" s="198" customFormat="1" ht="128.25" hidden="1" x14ac:dyDescent="0.2">
      <c r="B72" s="191" t="s">
        <v>455</v>
      </c>
      <c r="C72" s="192" t="s">
        <v>456</v>
      </c>
      <c r="D72" s="191" t="s">
        <v>457</v>
      </c>
      <c r="E72" s="209" t="s">
        <v>458</v>
      </c>
      <c r="F72" s="191" t="s">
        <v>498</v>
      </c>
      <c r="G72" s="191"/>
      <c r="H72" s="191" t="s">
        <v>460</v>
      </c>
      <c r="I72" s="191" t="s">
        <v>199</v>
      </c>
      <c r="J72" s="191" t="s">
        <v>199</v>
      </c>
      <c r="K72" s="191" t="s">
        <v>199</v>
      </c>
      <c r="L72" s="191" t="s">
        <v>199</v>
      </c>
      <c r="M72" s="191" t="s">
        <v>508</v>
      </c>
      <c r="N72" s="191" t="s">
        <v>509</v>
      </c>
      <c r="O72" s="194" t="s">
        <v>510</v>
      </c>
      <c r="P72" s="191" t="s">
        <v>473</v>
      </c>
      <c r="Q72" s="191" t="s">
        <v>1758</v>
      </c>
      <c r="R72" s="191" t="s">
        <v>133</v>
      </c>
      <c r="S72" s="195">
        <v>45292</v>
      </c>
      <c r="T72" s="195">
        <v>45322</v>
      </c>
      <c r="U72" s="195" t="s">
        <v>133</v>
      </c>
      <c r="V72" s="51"/>
      <c r="W72" s="191"/>
      <c r="X72" s="216">
        <v>0.6</v>
      </c>
      <c r="Y72" s="191" t="s">
        <v>465</v>
      </c>
      <c r="Z72" s="191" t="s">
        <v>208</v>
      </c>
      <c r="AA72" s="191" t="s">
        <v>425</v>
      </c>
      <c r="AB72" s="191" t="s">
        <v>199</v>
      </c>
      <c r="AC72" s="191" t="s">
        <v>199</v>
      </c>
      <c r="AD72" s="191" t="s">
        <v>209</v>
      </c>
      <c r="AE72" s="191" t="s">
        <v>199</v>
      </c>
      <c r="AF72" s="191" t="s">
        <v>199</v>
      </c>
      <c r="AG72" s="191" t="s">
        <v>199</v>
      </c>
      <c r="AH72" s="191" t="s">
        <v>199</v>
      </c>
      <c r="AI72" s="191" t="s">
        <v>199</v>
      </c>
      <c r="AJ72" s="191" t="s">
        <v>199</v>
      </c>
      <c r="AK72" s="191" t="s">
        <v>199</v>
      </c>
      <c r="AL72" s="191" t="s">
        <v>476</v>
      </c>
    </row>
    <row r="73" spans="2:38" s="198" customFormat="1" ht="128.25" hidden="1" x14ac:dyDescent="0.2">
      <c r="B73" s="191" t="s">
        <v>455</v>
      </c>
      <c r="C73" s="192" t="s">
        <v>456</v>
      </c>
      <c r="D73" s="191" t="s">
        <v>457</v>
      </c>
      <c r="E73" s="209" t="s">
        <v>458</v>
      </c>
      <c r="F73" s="191" t="s">
        <v>498</v>
      </c>
      <c r="G73" s="191"/>
      <c r="H73" s="191" t="s">
        <v>460</v>
      </c>
      <c r="I73" s="191" t="s">
        <v>199</v>
      </c>
      <c r="J73" s="191" t="s">
        <v>199</v>
      </c>
      <c r="K73" s="191" t="s">
        <v>199</v>
      </c>
      <c r="L73" s="191" t="s">
        <v>199</v>
      </c>
      <c r="M73" s="191" t="s">
        <v>511</v>
      </c>
      <c r="N73" s="191" t="s">
        <v>485</v>
      </c>
      <c r="O73" s="194" t="s">
        <v>512</v>
      </c>
      <c r="P73" s="191" t="s">
        <v>473</v>
      </c>
      <c r="Q73" s="191" t="s">
        <v>1759</v>
      </c>
      <c r="R73" s="191" t="s">
        <v>133</v>
      </c>
      <c r="S73" s="195">
        <v>45323</v>
      </c>
      <c r="T73" s="195">
        <v>45350</v>
      </c>
      <c r="U73" s="195" t="s">
        <v>282</v>
      </c>
      <c r="V73" s="51"/>
      <c r="W73" s="191"/>
      <c r="X73" s="216">
        <v>0.4</v>
      </c>
      <c r="Y73" s="191" t="s">
        <v>465</v>
      </c>
      <c r="Z73" s="191" t="s">
        <v>208</v>
      </c>
      <c r="AA73" s="191" t="s">
        <v>425</v>
      </c>
      <c r="AB73" s="191" t="s">
        <v>199</v>
      </c>
      <c r="AC73" s="191" t="s">
        <v>199</v>
      </c>
      <c r="AD73" s="191" t="s">
        <v>209</v>
      </c>
      <c r="AE73" s="191" t="s">
        <v>199</v>
      </c>
      <c r="AF73" s="191" t="s">
        <v>199</v>
      </c>
      <c r="AG73" s="191" t="s">
        <v>199</v>
      </c>
      <c r="AH73" s="191" t="s">
        <v>199</v>
      </c>
      <c r="AI73" s="191" t="s">
        <v>199</v>
      </c>
      <c r="AJ73" s="191" t="s">
        <v>199</v>
      </c>
      <c r="AK73" s="191" t="s">
        <v>199</v>
      </c>
      <c r="AL73" s="191" t="s">
        <v>476</v>
      </c>
    </row>
    <row r="74" spans="2:38" s="198" customFormat="1" ht="128.25" hidden="1" x14ac:dyDescent="0.2">
      <c r="B74" s="191" t="s">
        <v>455</v>
      </c>
      <c r="C74" s="192" t="s">
        <v>456</v>
      </c>
      <c r="D74" s="191" t="s">
        <v>457</v>
      </c>
      <c r="E74" s="209" t="s">
        <v>458</v>
      </c>
      <c r="F74" s="191" t="s">
        <v>514</v>
      </c>
      <c r="G74" s="191"/>
      <c r="H74" s="191" t="s">
        <v>460</v>
      </c>
      <c r="I74" s="191" t="s">
        <v>199</v>
      </c>
      <c r="J74" s="191" t="s">
        <v>199</v>
      </c>
      <c r="K74" s="191" t="s">
        <v>199</v>
      </c>
      <c r="L74" s="191" t="s">
        <v>199</v>
      </c>
      <c r="M74" s="191" t="s">
        <v>515</v>
      </c>
      <c r="N74" s="191" t="s">
        <v>516</v>
      </c>
      <c r="O74" s="194" t="s">
        <v>517</v>
      </c>
      <c r="P74" s="191" t="s">
        <v>473</v>
      </c>
      <c r="Q74" s="191" t="s">
        <v>1759</v>
      </c>
      <c r="R74" s="191" t="s">
        <v>133</v>
      </c>
      <c r="S74" s="195">
        <v>45292</v>
      </c>
      <c r="T74" s="195">
        <v>45473</v>
      </c>
      <c r="U74" s="195" t="s">
        <v>519</v>
      </c>
      <c r="V74" s="51"/>
      <c r="W74" s="191"/>
      <c r="X74" s="216">
        <v>0.5</v>
      </c>
      <c r="Y74" s="191" t="s">
        <v>465</v>
      </c>
      <c r="Z74" s="191" t="s">
        <v>376</v>
      </c>
      <c r="AA74" s="191" t="s">
        <v>199</v>
      </c>
      <c r="AB74" s="191" t="s">
        <v>199</v>
      </c>
      <c r="AC74" s="191" t="s">
        <v>199</v>
      </c>
      <c r="AD74" s="191" t="s">
        <v>520</v>
      </c>
      <c r="AE74" s="191" t="s">
        <v>199</v>
      </c>
      <c r="AF74" s="191" t="s">
        <v>199</v>
      </c>
      <c r="AG74" s="191" t="s">
        <v>199</v>
      </c>
      <c r="AH74" s="191" t="s">
        <v>199</v>
      </c>
      <c r="AI74" s="191" t="s">
        <v>199</v>
      </c>
      <c r="AJ74" s="191" t="s">
        <v>199</v>
      </c>
      <c r="AK74" s="191" t="s">
        <v>199</v>
      </c>
      <c r="AL74" s="191" t="s">
        <v>476</v>
      </c>
    </row>
    <row r="75" spans="2:38" s="198" customFormat="1" ht="128.25" hidden="1" x14ac:dyDescent="0.2">
      <c r="B75" s="191" t="s">
        <v>455</v>
      </c>
      <c r="C75" s="192" t="s">
        <v>456</v>
      </c>
      <c r="D75" s="191" t="s">
        <v>457</v>
      </c>
      <c r="E75" s="209" t="s">
        <v>458</v>
      </c>
      <c r="F75" s="191" t="s">
        <v>514</v>
      </c>
      <c r="G75" s="191"/>
      <c r="H75" s="191" t="s">
        <v>460</v>
      </c>
      <c r="I75" s="191" t="s">
        <v>199</v>
      </c>
      <c r="J75" s="191" t="s">
        <v>199</v>
      </c>
      <c r="K75" s="191" t="s">
        <v>199</v>
      </c>
      <c r="L75" s="191" t="s">
        <v>199</v>
      </c>
      <c r="M75" s="191" t="s">
        <v>521</v>
      </c>
      <c r="N75" s="191" t="s">
        <v>522</v>
      </c>
      <c r="O75" s="194" t="s">
        <v>517</v>
      </c>
      <c r="P75" s="191" t="s">
        <v>473</v>
      </c>
      <c r="Q75" s="191" t="s">
        <v>1760</v>
      </c>
      <c r="R75" s="191" t="s">
        <v>133</v>
      </c>
      <c r="S75" s="195">
        <v>45474</v>
      </c>
      <c r="T75" s="195">
        <v>45641</v>
      </c>
      <c r="U75" s="195" t="s">
        <v>519</v>
      </c>
      <c r="V75" s="51"/>
      <c r="W75" s="191"/>
      <c r="X75" s="216">
        <v>0.5</v>
      </c>
      <c r="Y75" s="191" t="s">
        <v>465</v>
      </c>
      <c r="Z75" s="191" t="s">
        <v>376</v>
      </c>
      <c r="AA75" s="191" t="s">
        <v>199</v>
      </c>
      <c r="AB75" s="191" t="s">
        <v>199</v>
      </c>
      <c r="AC75" s="191" t="s">
        <v>199</v>
      </c>
      <c r="AD75" s="191" t="s">
        <v>520</v>
      </c>
      <c r="AE75" s="191" t="s">
        <v>199</v>
      </c>
      <c r="AF75" s="191" t="s">
        <v>199</v>
      </c>
      <c r="AG75" s="191" t="s">
        <v>199</v>
      </c>
      <c r="AH75" s="191" t="s">
        <v>199</v>
      </c>
      <c r="AI75" s="191" t="s">
        <v>199</v>
      </c>
      <c r="AJ75" s="191" t="s">
        <v>199</v>
      </c>
      <c r="AK75" s="191" t="s">
        <v>199</v>
      </c>
      <c r="AL75" s="191" t="s">
        <v>476</v>
      </c>
    </row>
    <row r="76" spans="2:38" s="198" customFormat="1" ht="199.5" hidden="1" x14ac:dyDescent="0.2">
      <c r="B76" s="191" t="s">
        <v>523</v>
      </c>
      <c r="C76" s="192" t="s">
        <v>524</v>
      </c>
      <c r="D76" s="191" t="s">
        <v>525</v>
      </c>
      <c r="E76" s="191" t="s">
        <v>526</v>
      </c>
      <c r="F76" s="191" t="s">
        <v>527</v>
      </c>
      <c r="G76" s="191"/>
      <c r="H76" s="191" t="s">
        <v>282</v>
      </c>
      <c r="I76" s="191" t="s">
        <v>199</v>
      </c>
      <c r="J76" s="191" t="s">
        <v>199</v>
      </c>
      <c r="K76" s="191" t="s">
        <v>199</v>
      </c>
      <c r="L76" s="191" t="s">
        <v>199</v>
      </c>
      <c r="M76" s="191" t="s">
        <v>528</v>
      </c>
      <c r="N76" s="191" t="s">
        <v>529</v>
      </c>
      <c r="O76" s="194" t="s">
        <v>530</v>
      </c>
      <c r="P76" s="191" t="s">
        <v>531</v>
      </c>
      <c r="Q76" s="191" t="s">
        <v>532</v>
      </c>
      <c r="R76" s="191" t="s">
        <v>0</v>
      </c>
      <c r="S76" s="195">
        <v>45292</v>
      </c>
      <c r="T76" s="195">
        <v>45382</v>
      </c>
      <c r="U76" s="195" t="s">
        <v>0</v>
      </c>
      <c r="V76" s="51"/>
      <c r="W76" s="191"/>
      <c r="X76" s="196">
        <v>0.5</v>
      </c>
      <c r="Y76" s="191" t="s">
        <v>402</v>
      </c>
      <c r="Z76" s="191" t="s">
        <v>534</v>
      </c>
      <c r="AA76" s="191" t="s">
        <v>199</v>
      </c>
      <c r="AB76" s="191" t="s">
        <v>199</v>
      </c>
      <c r="AC76" s="191" t="s">
        <v>199</v>
      </c>
      <c r="AD76" s="191" t="s">
        <v>366</v>
      </c>
      <c r="AE76" s="191" t="s">
        <v>199</v>
      </c>
      <c r="AF76" s="191" t="s">
        <v>199</v>
      </c>
      <c r="AG76" s="191" t="s">
        <v>199</v>
      </c>
      <c r="AH76" s="191" t="s">
        <v>199</v>
      </c>
      <c r="AI76" s="191" t="s">
        <v>199</v>
      </c>
      <c r="AJ76" s="191" t="s">
        <v>404</v>
      </c>
      <c r="AK76" s="191" t="s">
        <v>535</v>
      </c>
      <c r="AL76" s="191" t="s">
        <v>536</v>
      </c>
    </row>
    <row r="77" spans="2:38" s="198" customFormat="1" ht="199.5" hidden="1" x14ac:dyDescent="0.2">
      <c r="B77" s="191" t="s">
        <v>523</v>
      </c>
      <c r="C77" s="192" t="s">
        <v>524</v>
      </c>
      <c r="D77" s="191" t="s">
        <v>525</v>
      </c>
      <c r="E77" s="191" t="s">
        <v>526</v>
      </c>
      <c r="F77" s="191" t="s">
        <v>527</v>
      </c>
      <c r="G77" s="191"/>
      <c r="H77" s="191" t="s">
        <v>282</v>
      </c>
      <c r="I77" s="191" t="s">
        <v>199</v>
      </c>
      <c r="J77" s="191" t="s">
        <v>199</v>
      </c>
      <c r="K77" s="191" t="s">
        <v>199</v>
      </c>
      <c r="L77" s="191" t="s">
        <v>199</v>
      </c>
      <c r="M77" s="191" t="s">
        <v>537</v>
      </c>
      <c r="N77" s="191" t="s">
        <v>538</v>
      </c>
      <c r="O77" s="194" t="s">
        <v>539</v>
      </c>
      <c r="P77" s="191" t="s">
        <v>531</v>
      </c>
      <c r="Q77" s="191" t="s">
        <v>532</v>
      </c>
      <c r="R77" s="191" t="s">
        <v>0</v>
      </c>
      <c r="S77" s="195">
        <v>45383</v>
      </c>
      <c r="T77" s="195">
        <v>45473</v>
      </c>
      <c r="U77" s="195" t="s">
        <v>519</v>
      </c>
      <c r="V77" s="51"/>
      <c r="W77" s="191"/>
      <c r="X77" s="196">
        <v>0.5</v>
      </c>
      <c r="Y77" s="191" t="s">
        <v>402</v>
      </c>
      <c r="Z77" s="191" t="s">
        <v>534</v>
      </c>
      <c r="AA77" s="191" t="s">
        <v>199</v>
      </c>
      <c r="AB77" s="191" t="s">
        <v>199</v>
      </c>
      <c r="AC77" s="191" t="s">
        <v>199</v>
      </c>
      <c r="AD77" s="191" t="s">
        <v>366</v>
      </c>
      <c r="AE77" s="191" t="s">
        <v>199</v>
      </c>
      <c r="AF77" s="191" t="s">
        <v>199</v>
      </c>
      <c r="AG77" s="191" t="s">
        <v>199</v>
      </c>
      <c r="AH77" s="191" t="s">
        <v>199</v>
      </c>
      <c r="AI77" s="191" t="s">
        <v>199</v>
      </c>
      <c r="AJ77" s="191" t="s">
        <v>404</v>
      </c>
      <c r="AK77" s="191" t="s">
        <v>535</v>
      </c>
      <c r="AL77" s="191" t="s">
        <v>536</v>
      </c>
    </row>
    <row r="78" spans="2:38" s="198" customFormat="1" ht="199.5" hidden="1" x14ac:dyDescent="0.2">
      <c r="B78" s="191" t="s">
        <v>523</v>
      </c>
      <c r="C78" s="192" t="s">
        <v>524</v>
      </c>
      <c r="D78" s="191" t="s">
        <v>525</v>
      </c>
      <c r="E78" s="191" t="s">
        <v>526</v>
      </c>
      <c r="F78" s="191" t="s">
        <v>527</v>
      </c>
      <c r="G78" s="191"/>
      <c r="H78" s="191" t="s">
        <v>282</v>
      </c>
      <c r="I78" s="191" t="s">
        <v>199</v>
      </c>
      <c r="J78" s="191" t="s">
        <v>199</v>
      </c>
      <c r="K78" s="191" t="s">
        <v>199</v>
      </c>
      <c r="L78" s="191" t="s">
        <v>199</v>
      </c>
      <c r="M78" s="191" t="s">
        <v>540</v>
      </c>
      <c r="N78" s="191" t="s">
        <v>541</v>
      </c>
      <c r="O78" s="194" t="s">
        <v>542</v>
      </c>
      <c r="P78" s="191" t="s">
        <v>543</v>
      </c>
      <c r="Q78" s="191" t="s">
        <v>544</v>
      </c>
      <c r="R78" s="191" t="s">
        <v>545</v>
      </c>
      <c r="S78" s="195">
        <v>45323</v>
      </c>
      <c r="T78" s="195">
        <v>45641</v>
      </c>
      <c r="U78" s="195" t="s">
        <v>519</v>
      </c>
      <c r="V78" s="51"/>
      <c r="W78" s="191"/>
      <c r="X78" s="196">
        <v>1</v>
      </c>
      <c r="Y78" s="191" t="s">
        <v>207</v>
      </c>
      <c r="Z78" s="191" t="s">
        <v>402</v>
      </c>
      <c r="AA78" s="191" t="s">
        <v>199</v>
      </c>
      <c r="AB78" s="191" t="s">
        <v>199</v>
      </c>
      <c r="AC78" s="191" t="s">
        <v>199</v>
      </c>
      <c r="AD78" s="191" t="s">
        <v>366</v>
      </c>
      <c r="AE78" s="191" t="s">
        <v>199</v>
      </c>
      <c r="AF78" s="191" t="s">
        <v>199</v>
      </c>
      <c r="AG78" s="191" t="s">
        <v>199</v>
      </c>
      <c r="AH78" s="191" t="s">
        <v>199</v>
      </c>
      <c r="AI78" s="191" t="s">
        <v>199</v>
      </c>
      <c r="AJ78" s="191" t="s">
        <v>404</v>
      </c>
      <c r="AK78" s="191" t="s">
        <v>405</v>
      </c>
      <c r="AL78" s="191" t="s">
        <v>547</v>
      </c>
    </row>
    <row r="79" spans="2:38" s="198" customFormat="1" ht="199.5" hidden="1" x14ac:dyDescent="0.2">
      <c r="B79" s="191" t="s">
        <v>523</v>
      </c>
      <c r="C79" s="192" t="s">
        <v>524</v>
      </c>
      <c r="D79" s="191" t="s">
        <v>548</v>
      </c>
      <c r="E79" s="191" t="s">
        <v>549</v>
      </c>
      <c r="F79" s="191" t="s">
        <v>550</v>
      </c>
      <c r="G79" s="191" t="s">
        <v>551</v>
      </c>
      <c r="H79" s="191" t="s">
        <v>282</v>
      </c>
      <c r="I79" s="191" t="s">
        <v>199</v>
      </c>
      <c r="J79" s="191" t="s">
        <v>199</v>
      </c>
      <c r="K79" s="191" t="s">
        <v>199</v>
      </c>
      <c r="L79" s="191" t="s">
        <v>199</v>
      </c>
      <c r="M79" s="191" t="s">
        <v>552</v>
      </c>
      <c r="N79" s="191" t="s">
        <v>553</v>
      </c>
      <c r="O79" s="194" t="s">
        <v>554</v>
      </c>
      <c r="P79" s="191" t="s">
        <v>532</v>
      </c>
      <c r="Q79" s="191" t="s">
        <v>531</v>
      </c>
      <c r="R79" s="191" t="s">
        <v>0</v>
      </c>
      <c r="S79" s="195">
        <v>45383</v>
      </c>
      <c r="T79" s="195">
        <v>45397</v>
      </c>
      <c r="U79" s="195" t="s">
        <v>519</v>
      </c>
      <c r="V79" s="51"/>
      <c r="W79" s="191"/>
      <c r="X79" s="196">
        <v>0.15</v>
      </c>
      <c r="Y79" s="191" t="s">
        <v>534</v>
      </c>
      <c r="Z79" s="191" t="s">
        <v>208</v>
      </c>
      <c r="AA79" s="191" t="s">
        <v>199</v>
      </c>
      <c r="AB79" s="191" t="s">
        <v>199</v>
      </c>
      <c r="AC79" s="191" t="s">
        <v>199</v>
      </c>
      <c r="AD79" s="191" t="s">
        <v>366</v>
      </c>
      <c r="AE79" s="191" t="s">
        <v>199</v>
      </c>
      <c r="AF79" s="191"/>
      <c r="AG79" s="191"/>
      <c r="AH79" s="191"/>
      <c r="AI79" s="191" t="s">
        <v>199</v>
      </c>
      <c r="AJ79" s="191" t="s">
        <v>367</v>
      </c>
      <c r="AK79" s="191" t="s">
        <v>368</v>
      </c>
      <c r="AL79" s="191" t="s">
        <v>536</v>
      </c>
    </row>
    <row r="80" spans="2:38" s="198" customFormat="1" ht="199.5" hidden="1" x14ac:dyDescent="0.2">
      <c r="B80" s="191" t="s">
        <v>523</v>
      </c>
      <c r="C80" s="192" t="s">
        <v>524</v>
      </c>
      <c r="D80" s="191" t="s">
        <v>548</v>
      </c>
      <c r="E80" s="191" t="s">
        <v>549</v>
      </c>
      <c r="F80" s="191" t="s">
        <v>550</v>
      </c>
      <c r="G80" s="191" t="s">
        <v>551</v>
      </c>
      <c r="H80" s="191" t="s">
        <v>282</v>
      </c>
      <c r="I80" s="191" t="s">
        <v>199</v>
      </c>
      <c r="J80" s="191" t="s">
        <v>199</v>
      </c>
      <c r="K80" s="191" t="s">
        <v>199</v>
      </c>
      <c r="L80" s="191" t="s">
        <v>199</v>
      </c>
      <c r="M80" s="191" t="s">
        <v>555</v>
      </c>
      <c r="N80" s="191" t="s">
        <v>556</v>
      </c>
      <c r="O80" s="194" t="s">
        <v>557</v>
      </c>
      <c r="P80" s="191" t="s">
        <v>532</v>
      </c>
      <c r="Q80" s="191" t="s">
        <v>531</v>
      </c>
      <c r="R80" s="191" t="s">
        <v>0</v>
      </c>
      <c r="S80" s="195">
        <v>45474</v>
      </c>
      <c r="T80" s="195">
        <v>45488</v>
      </c>
      <c r="U80" s="195" t="s">
        <v>519</v>
      </c>
      <c r="V80" s="51"/>
      <c r="W80" s="191"/>
      <c r="X80" s="196">
        <v>0.15</v>
      </c>
      <c r="Y80" s="191" t="s">
        <v>534</v>
      </c>
      <c r="Z80" s="191" t="s">
        <v>208</v>
      </c>
      <c r="AA80" s="191" t="s">
        <v>199</v>
      </c>
      <c r="AB80" s="191" t="s">
        <v>199</v>
      </c>
      <c r="AC80" s="191" t="s">
        <v>199</v>
      </c>
      <c r="AD80" s="191" t="s">
        <v>366</v>
      </c>
      <c r="AE80" s="191" t="s">
        <v>199</v>
      </c>
      <c r="AF80" s="191" t="s">
        <v>199</v>
      </c>
      <c r="AG80" s="191" t="s">
        <v>199</v>
      </c>
      <c r="AH80" s="191" t="s">
        <v>199</v>
      </c>
      <c r="AI80" s="191" t="s">
        <v>199</v>
      </c>
      <c r="AJ80" s="191" t="s">
        <v>367</v>
      </c>
      <c r="AK80" s="191" t="s">
        <v>368</v>
      </c>
      <c r="AL80" s="191" t="s">
        <v>536</v>
      </c>
    </row>
    <row r="81" spans="2:38" s="198" customFormat="1" ht="199.5" hidden="1" x14ac:dyDescent="0.2">
      <c r="B81" s="191" t="s">
        <v>523</v>
      </c>
      <c r="C81" s="192" t="s">
        <v>524</v>
      </c>
      <c r="D81" s="191" t="s">
        <v>548</v>
      </c>
      <c r="E81" s="191" t="s">
        <v>549</v>
      </c>
      <c r="F81" s="191" t="s">
        <v>550</v>
      </c>
      <c r="G81" s="191" t="s">
        <v>551</v>
      </c>
      <c r="H81" s="191" t="s">
        <v>282</v>
      </c>
      <c r="I81" s="191" t="s">
        <v>199</v>
      </c>
      <c r="J81" s="191" t="s">
        <v>199</v>
      </c>
      <c r="K81" s="191" t="s">
        <v>199</v>
      </c>
      <c r="L81" s="191" t="s">
        <v>199</v>
      </c>
      <c r="M81" s="191" t="s">
        <v>558</v>
      </c>
      <c r="N81" s="191" t="s">
        <v>559</v>
      </c>
      <c r="O81" s="194" t="s">
        <v>560</v>
      </c>
      <c r="P81" s="191" t="s">
        <v>532</v>
      </c>
      <c r="Q81" s="191" t="s">
        <v>531</v>
      </c>
      <c r="R81" s="191" t="s">
        <v>0</v>
      </c>
      <c r="S81" s="195">
        <v>45566</v>
      </c>
      <c r="T81" s="195">
        <v>45580</v>
      </c>
      <c r="U81" s="195" t="s">
        <v>519</v>
      </c>
      <c r="V81" s="51"/>
      <c r="W81" s="191"/>
      <c r="X81" s="196">
        <v>0.2</v>
      </c>
      <c r="Y81" s="191" t="s">
        <v>534</v>
      </c>
      <c r="Z81" s="191" t="s">
        <v>208</v>
      </c>
      <c r="AA81" s="191" t="s">
        <v>199</v>
      </c>
      <c r="AB81" s="191" t="s">
        <v>199</v>
      </c>
      <c r="AC81" s="191" t="s">
        <v>199</v>
      </c>
      <c r="AD81" s="191" t="s">
        <v>366</v>
      </c>
      <c r="AE81" s="191" t="s">
        <v>199</v>
      </c>
      <c r="AF81" s="191" t="s">
        <v>199</v>
      </c>
      <c r="AG81" s="191" t="s">
        <v>199</v>
      </c>
      <c r="AH81" s="191" t="s">
        <v>199</v>
      </c>
      <c r="AI81" s="191" t="s">
        <v>199</v>
      </c>
      <c r="AJ81" s="191" t="s">
        <v>367</v>
      </c>
      <c r="AK81" s="191" t="s">
        <v>368</v>
      </c>
      <c r="AL81" s="191" t="s">
        <v>536</v>
      </c>
    </row>
    <row r="82" spans="2:38" s="198" customFormat="1" ht="199.5" hidden="1" x14ac:dyDescent="0.2">
      <c r="B82" s="191" t="s">
        <v>523</v>
      </c>
      <c r="C82" s="192" t="s">
        <v>524</v>
      </c>
      <c r="D82" s="191" t="s">
        <v>548</v>
      </c>
      <c r="E82" s="191" t="s">
        <v>549</v>
      </c>
      <c r="F82" s="191"/>
      <c r="G82" s="191"/>
      <c r="H82" s="191" t="s">
        <v>561</v>
      </c>
      <c r="I82" s="191" t="s">
        <v>199</v>
      </c>
      <c r="J82" s="191" t="s">
        <v>199</v>
      </c>
      <c r="K82" s="191" t="s">
        <v>199</v>
      </c>
      <c r="L82" s="191" t="s">
        <v>199</v>
      </c>
      <c r="M82" s="191" t="s">
        <v>562</v>
      </c>
      <c r="N82" s="191" t="s">
        <v>563</v>
      </c>
      <c r="O82" s="194" t="s">
        <v>564</v>
      </c>
      <c r="P82" s="191" t="s">
        <v>532</v>
      </c>
      <c r="Q82" s="191" t="s">
        <v>531</v>
      </c>
      <c r="R82" s="191" t="s">
        <v>0</v>
      </c>
      <c r="S82" s="195">
        <v>45383</v>
      </c>
      <c r="T82" s="195">
        <v>45397</v>
      </c>
      <c r="U82" s="195" t="s">
        <v>519</v>
      </c>
      <c r="V82" s="51"/>
      <c r="W82" s="191"/>
      <c r="X82" s="196">
        <v>0.15</v>
      </c>
      <c r="Y82" s="191" t="s">
        <v>534</v>
      </c>
      <c r="Z82" s="191" t="s">
        <v>208</v>
      </c>
      <c r="AA82" s="191" t="s">
        <v>199</v>
      </c>
      <c r="AB82" s="191" t="s">
        <v>199</v>
      </c>
      <c r="AC82" s="191" t="s">
        <v>199</v>
      </c>
      <c r="AD82" s="191" t="s">
        <v>366</v>
      </c>
      <c r="AE82" s="191" t="s">
        <v>199</v>
      </c>
      <c r="AF82" s="191" t="s">
        <v>199</v>
      </c>
      <c r="AG82" s="191" t="s">
        <v>199</v>
      </c>
      <c r="AH82" s="191" t="s">
        <v>199</v>
      </c>
      <c r="AI82" s="191" t="s">
        <v>199</v>
      </c>
      <c r="AJ82" s="191" t="s">
        <v>404</v>
      </c>
      <c r="AK82" s="191" t="s">
        <v>565</v>
      </c>
      <c r="AL82" s="191" t="s">
        <v>536</v>
      </c>
    </row>
    <row r="83" spans="2:38" s="198" customFormat="1" ht="199.5" hidden="1" x14ac:dyDescent="0.2">
      <c r="B83" s="191" t="s">
        <v>523</v>
      </c>
      <c r="C83" s="192" t="s">
        <v>524</v>
      </c>
      <c r="D83" s="191" t="s">
        <v>548</v>
      </c>
      <c r="E83" s="191" t="s">
        <v>549</v>
      </c>
      <c r="F83" s="191"/>
      <c r="G83" s="191"/>
      <c r="H83" s="191" t="s">
        <v>282</v>
      </c>
      <c r="I83" s="191" t="s">
        <v>199</v>
      </c>
      <c r="J83" s="191" t="s">
        <v>199</v>
      </c>
      <c r="K83" s="191" t="s">
        <v>199</v>
      </c>
      <c r="L83" s="191" t="s">
        <v>199</v>
      </c>
      <c r="M83" s="191" t="s">
        <v>566</v>
      </c>
      <c r="N83" s="191" t="s">
        <v>563</v>
      </c>
      <c r="O83" s="194" t="s">
        <v>567</v>
      </c>
      <c r="P83" s="191" t="s">
        <v>532</v>
      </c>
      <c r="Q83" s="191" t="s">
        <v>531</v>
      </c>
      <c r="R83" s="191" t="s">
        <v>0</v>
      </c>
      <c r="S83" s="195">
        <v>45474</v>
      </c>
      <c r="T83" s="195">
        <v>45488</v>
      </c>
      <c r="U83" s="195" t="s">
        <v>519</v>
      </c>
      <c r="V83" s="51"/>
      <c r="W83" s="191"/>
      <c r="X83" s="196">
        <v>0.15</v>
      </c>
      <c r="Y83" s="191" t="s">
        <v>534</v>
      </c>
      <c r="Z83" s="191" t="s">
        <v>208</v>
      </c>
      <c r="AA83" s="191" t="s">
        <v>199</v>
      </c>
      <c r="AB83" s="191" t="s">
        <v>199</v>
      </c>
      <c r="AC83" s="191" t="s">
        <v>199</v>
      </c>
      <c r="AD83" s="191" t="s">
        <v>366</v>
      </c>
      <c r="AE83" s="191" t="s">
        <v>199</v>
      </c>
      <c r="AF83" s="191" t="s">
        <v>199</v>
      </c>
      <c r="AG83" s="191" t="s">
        <v>199</v>
      </c>
      <c r="AH83" s="191" t="s">
        <v>199</v>
      </c>
      <c r="AI83" s="191" t="s">
        <v>199</v>
      </c>
      <c r="AJ83" s="191" t="s">
        <v>367</v>
      </c>
      <c r="AK83" s="191" t="s">
        <v>368</v>
      </c>
      <c r="AL83" s="191" t="s">
        <v>536</v>
      </c>
    </row>
    <row r="84" spans="2:38" s="198" customFormat="1" ht="199.5" hidden="1" x14ac:dyDescent="0.2">
      <c r="B84" s="191" t="s">
        <v>523</v>
      </c>
      <c r="C84" s="192" t="s">
        <v>524</v>
      </c>
      <c r="D84" s="191" t="s">
        <v>548</v>
      </c>
      <c r="E84" s="191" t="s">
        <v>549</v>
      </c>
      <c r="F84" s="191"/>
      <c r="G84" s="191"/>
      <c r="H84" s="191" t="s">
        <v>282</v>
      </c>
      <c r="I84" s="191" t="s">
        <v>199</v>
      </c>
      <c r="J84" s="191" t="s">
        <v>199</v>
      </c>
      <c r="K84" s="191" t="s">
        <v>199</v>
      </c>
      <c r="L84" s="191" t="s">
        <v>199</v>
      </c>
      <c r="M84" s="191" t="s">
        <v>568</v>
      </c>
      <c r="N84" s="191" t="s">
        <v>563</v>
      </c>
      <c r="O84" s="194" t="s">
        <v>567</v>
      </c>
      <c r="P84" s="191" t="s">
        <v>532</v>
      </c>
      <c r="Q84" s="191" t="s">
        <v>531</v>
      </c>
      <c r="R84" s="191" t="s">
        <v>0</v>
      </c>
      <c r="S84" s="195">
        <v>45566</v>
      </c>
      <c r="T84" s="195">
        <v>45580</v>
      </c>
      <c r="U84" s="195" t="s">
        <v>519</v>
      </c>
      <c r="V84" s="51"/>
      <c r="W84" s="191"/>
      <c r="X84" s="196">
        <v>0.2</v>
      </c>
      <c r="Y84" s="191" t="s">
        <v>534</v>
      </c>
      <c r="Z84" s="191" t="s">
        <v>208</v>
      </c>
      <c r="AA84" s="191" t="s">
        <v>199</v>
      </c>
      <c r="AB84" s="191" t="s">
        <v>199</v>
      </c>
      <c r="AC84" s="191" t="s">
        <v>199</v>
      </c>
      <c r="AD84" s="191" t="s">
        <v>366</v>
      </c>
      <c r="AE84" s="191" t="s">
        <v>199</v>
      </c>
      <c r="AF84" s="191" t="s">
        <v>199</v>
      </c>
      <c r="AG84" s="191" t="s">
        <v>199</v>
      </c>
      <c r="AH84" s="191" t="s">
        <v>199</v>
      </c>
      <c r="AI84" s="191" t="s">
        <v>199</v>
      </c>
      <c r="AJ84" s="191" t="s">
        <v>404</v>
      </c>
      <c r="AK84" s="191" t="s">
        <v>565</v>
      </c>
      <c r="AL84" s="191" t="s">
        <v>536</v>
      </c>
    </row>
    <row r="85" spans="2:38" s="198" customFormat="1" ht="199.5" hidden="1" x14ac:dyDescent="0.2">
      <c r="B85" s="191" t="s">
        <v>523</v>
      </c>
      <c r="C85" s="192" t="s">
        <v>524</v>
      </c>
      <c r="D85" s="191" t="s">
        <v>548</v>
      </c>
      <c r="E85" s="191" t="s">
        <v>549</v>
      </c>
      <c r="F85" s="191" t="s">
        <v>550</v>
      </c>
      <c r="G85" s="191"/>
      <c r="H85" s="191" t="s">
        <v>282</v>
      </c>
      <c r="I85" s="191" t="s">
        <v>199</v>
      </c>
      <c r="J85" s="191" t="s">
        <v>199</v>
      </c>
      <c r="K85" s="191" t="s">
        <v>199</v>
      </c>
      <c r="L85" s="191" t="s">
        <v>199</v>
      </c>
      <c r="M85" s="191" t="s">
        <v>601</v>
      </c>
      <c r="N85" s="191" t="s">
        <v>602</v>
      </c>
      <c r="O85" s="191" t="s">
        <v>603</v>
      </c>
      <c r="P85" s="191" t="s">
        <v>506</v>
      </c>
      <c r="Q85" s="191" t="s">
        <v>584</v>
      </c>
      <c r="R85" s="191" t="s">
        <v>99</v>
      </c>
      <c r="S85" s="207">
        <v>45352</v>
      </c>
      <c r="T85" s="207">
        <v>45275</v>
      </c>
      <c r="U85" s="195" t="s">
        <v>282</v>
      </c>
      <c r="V85" s="51"/>
      <c r="W85" s="191"/>
      <c r="X85" s="191"/>
      <c r="Y85" s="191" t="s">
        <v>402</v>
      </c>
      <c r="Z85" s="191" t="s">
        <v>199</v>
      </c>
      <c r="AA85" s="191" t="s">
        <v>199</v>
      </c>
      <c r="AB85" s="191" t="s">
        <v>199</v>
      </c>
      <c r="AC85" s="191" t="s">
        <v>199</v>
      </c>
      <c r="AD85" s="191" t="s">
        <v>366</v>
      </c>
      <c r="AE85" s="191" t="s">
        <v>249</v>
      </c>
      <c r="AF85" s="191" t="s">
        <v>199</v>
      </c>
      <c r="AG85" s="191" t="s">
        <v>199</v>
      </c>
      <c r="AH85" s="191" t="s">
        <v>199</v>
      </c>
      <c r="AI85" s="191" t="s">
        <v>199</v>
      </c>
      <c r="AJ85" s="191" t="s">
        <v>404</v>
      </c>
      <c r="AK85" s="191" t="s">
        <v>405</v>
      </c>
      <c r="AL85" s="191" t="s">
        <v>199</v>
      </c>
    </row>
    <row r="86" spans="2:38" s="198" customFormat="1" ht="199.5" hidden="1" x14ac:dyDescent="0.2">
      <c r="B86" s="191" t="s">
        <v>523</v>
      </c>
      <c r="C86" s="192" t="s">
        <v>524</v>
      </c>
      <c r="D86" s="191" t="s">
        <v>548</v>
      </c>
      <c r="E86" s="191" t="s">
        <v>549</v>
      </c>
      <c r="F86" s="191" t="s">
        <v>550</v>
      </c>
      <c r="G86" s="191"/>
      <c r="H86" s="191" t="s">
        <v>282</v>
      </c>
      <c r="I86" s="191" t="s">
        <v>199</v>
      </c>
      <c r="J86" s="191" t="s">
        <v>199</v>
      </c>
      <c r="K86" s="191" t="s">
        <v>199</v>
      </c>
      <c r="L86" s="191" t="s">
        <v>199</v>
      </c>
      <c r="M86" s="191" t="s">
        <v>569</v>
      </c>
      <c r="N86" s="191" t="s">
        <v>570</v>
      </c>
      <c r="O86" s="194" t="s">
        <v>571</v>
      </c>
      <c r="P86" s="191" t="s">
        <v>543</v>
      </c>
      <c r="Q86" s="191" t="s">
        <v>572</v>
      </c>
      <c r="R86" s="191" t="s">
        <v>545</v>
      </c>
      <c r="S86" s="204">
        <v>45323</v>
      </c>
      <c r="T86" s="195">
        <v>45381</v>
      </c>
      <c r="U86" s="195" t="s">
        <v>282</v>
      </c>
      <c r="V86" s="51"/>
      <c r="W86" s="191"/>
      <c r="X86" s="196">
        <v>0.25</v>
      </c>
      <c r="Y86" s="191" t="s">
        <v>207</v>
      </c>
      <c r="Z86" s="191" t="s">
        <v>199</v>
      </c>
      <c r="AA86" s="191" t="s">
        <v>199</v>
      </c>
      <c r="AB86" s="191" t="s">
        <v>199</v>
      </c>
      <c r="AC86" s="191" t="s">
        <v>199</v>
      </c>
      <c r="AD86" s="191" t="s">
        <v>366</v>
      </c>
      <c r="AE86" s="191" t="s">
        <v>199</v>
      </c>
      <c r="AF86" s="191" t="s">
        <v>199</v>
      </c>
      <c r="AG86" s="191" t="s">
        <v>199</v>
      </c>
      <c r="AH86" s="191" t="s">
        <v>199</v>
      </c>
      <c r="AI86" s="191" t="s">
        <v>199</v>
      </c>
      <c r="AJ86" s="191" t="s">
        <v>367</v>
      </c>
      <c r="AK86" s="191" t="s">
        <v>368</v>
      </c>
      <c r="AL86" s="191" t="s">
        <v>547</v>
      </c>
    </row>
    <row r="87" spans="2:38" s="198" customFormat="1" ht="199.5" hidden="1" x14ac:dyDescent="0.2">
      <c r="B87" s="191" t="s">
        <v>523</v>
      </c>
      <c r="C87" s="192" t="s">
        <v>524</v>
      </c>
      <c r="D87" s="191" t="s">
        <v>548</v>
      </c>
      <c r="E87" s="191" t="s">
        <v>549</v>
      </c>
      <c r="F87" s="191" t="s">
        <v>550</v>
      </c>
      <c r="G87" s="191"/>
      <c r="H87" s="191" t="s">
        <v>282</v>
      </c>
      <c r="I87" s="191" t="s">
        <v>199</v>
      </c>
      <c r="J87" s="191" t="s">
        <v>199</v>
      </c>
      <c r="K87" s="191" t="s">
        <v>199</v>
      </c>
      <c r="L87" s="191" t="s">
        <v>199</v>
      </c>
      <c r="M87" s="191" t="s">
        <v>573</v>
      </c>
      <c r="N87" s="191" t="s">
        <v>574</v>
      </c>
      <c r="O87" s="194" t="s">
        <v>575</v>
      </c>
      <c r="P87" s="191" t="s">
        <v>543</v>
      </c>
      <c r="Q87" s="191" t="s">
        <v>544</v>
      </c>
      <c r="R87" s="191" t="s">
        <v>545</v>
      </c>
      <c r="S87" s="195">
        <v>45383</v>
      </c>
      <c r="T87" s="195">
        <v>45641</v>
      </c>
      <c r="U87" s="195" t="s">
        <v>282</v>
      </c>
      <c r="V87" s="51"/>
      <c r="W87" s="191"/>
      <c r="X87" s="196">
        <v>0.25</v>
      </c>
      <c r="Y87" s="191" t="s">
        <v>403</v>
      </c>
      <c r="Z87" s="191" t="s">
        <v>199</v>
      </c>
      <c r="AA87" s="191" t="s">
        <v>199</v>
      </c>
      <c r="AB87" s="191" t="s">
        <v>199</v>
      </c>
      <c r="AC87" s="191" t="s">
        <v>199</v>
      </c>
      <c r="AD87" s="191" t="s">
        <v>366</v>
      </c>
      <c r="AE87" s="191" t="s">
        <v>199</v>
      </c>
      <c r="AF87" s="191" t="s">
        <v>199</v>
      </c>
      <c r="AG87" s="191" t="s">
        <v>199</v>
      </c>
      <c r="AH87" s="191" t="s">
        <v>199</v>
      </c>
      <c r="AI87" s="191" t="s">
        <v>199</v>
      </c>
      <c r="AJ87" s="191" t="s">
        <v>367</v>
      </c>
      <c r="AK87" s="191" t="s">
        <v>368</v>
      </c>
      <c r="AL87" s="191" t="s">
        <v>547</v>
      </c>
    </row>
    <row r="88" spans="2:38" s="198" customFormat="1" ht="199.5" hidden="1" x14ac:dyDescent="0.2">
      <c r="B88" s="191" t="s">
        <v>523</v>
      </c>
      <c r="C88" s="192" t="s">
        <v>524</v>
      </c>
      <c r="D88" s="191" t="s">
        <v>548</v>
      </c>
      <c r="E88" s="191" t="s">
        <v>549</v>
      </c>
      <c r="F88" s="191" t="s">
        <v>550</v>
      </c>
      <c r="G88" s="191"/>
      <c r="H88" s="191" t="s">
        <v>282</v>
      </c>
      <c r="I88" s="191" t="s">
        <v>199</v>
      </c>
      <c r="J88" s="191" t="s">
        <v>199</v>
      </c>
      <c r="K88" s="191" t="s">
        <v>199</v>
      </c>
      <c r="L88" s="191" t="s">
        <v>199</v>
      </c>
      <c r="M88" s="191" t="s">
        <v>576</v>
      </c>
      <c r="N88" s="191" t="s">
        <v>577</v>
      </c>
      <c r="O88" s="194" t="s">
        <v>578</v>
      </c>
      <c r="P88" s="191" t="s">
        <v>543</v>
      </c>
      <c r="Q88" s="191" t="s">
        <v>544</v>
      </c>
      <c r="R88" s="191" t="s">
        <v>545</v>
      </c>
      <c r="S88" s="195">
        <v>45383</v>
      </c>
      <c r="T88" s="195">
        <v>45641</v>
      </c>
      <c r="U88" s="195" t="s">
        <v>282</v>
      </c>
      <c r="V88" s="51"/>
      <c r="W88" s="191"/>
      <c r="X88" s="196">
        <v>0.5</v>
      </c>
      <c r="Y88" s="191" t="s">
        <v>403</v>
      </c>
      <c r="Z88" s="191" t="s">
        <v>199</v>
      </c>
      <c r="AA88" s="191" t="s">
        <v>199</v>
      </c>
      <c r="AB88" s="191" t="s">
        <v>199</v>
      </c>
      <c r="AC88" s="191" t="s">
        <v>199</v>
      </c>
      <c r="AD88" s="191" t="s">
        <v>366</v>
      </c>
      <c r="AE88" s="191" t="s">
        <v>199</v>
      </c>
      <c r="AF88" s="191" t="s">
        <v>199</v>
      </c>
      <c r="AG88" s="191" t="s">
        <v>199</v>
      </c>
      <c r="AH88" s="191" t="s">
        <v>199</v>
      </c>
      <c r="AI88" s="191" t="s">
        <v>199</v>
      </c>
      <c r="AJ88" s="191" t="s">
        <v>367</v>
      </c>
      <c r="AK88" s="191" t="s">
        <v>368</v>
      </c>
      <c r="AL88" s="191" t="s">
        <v>579</v>
      </c>
    </row>
    <row r="89" spans="2:38" s="198" customFormat="1" ht="199.5" hidden="1" x14ac:dyDescent="0.2">
      <c r="B89" s="191" t="s">
        <v>523</v>
      </c>
      <c r="C89" s="192" t="s">
        <v>524</v>
      </c>
      <c r="D89" s="191" t="s">
        <v>548</v>
      </c>
      <c r="E89" s="191" t="s">
        <v>549</v>
      </c>
      <c r="F89" s="191" t="s">
        <v>580</v>
      </c>
      <c r="G89" s="191"/>
      <c r="H89" s="191" t="s">
        <v>282</v>
      </c>
      <c r="I89" s="191" t="s">
        <v>199</v>
      </c>
      <c r="J89" s="191" t="s">
        <v>199</v>
      </c>
      <c r="K89" s="191" t="s">
        <v>199</v>
      </c>
      <c r="L89" s="191" t="s">
        <v>199</v>
      </c>
      <c r="M89" s="191" t="s">
        <v>581</v>
      </c>
      <c r="N89" s="191" t="s">
        <v>582</v>
      </c>
      <c r="O89" s="191" t="s">
        <v>583</v>
      </c>
      <c r="P89" s="191" t="s">
        <v>506</v>
      </c>
      <c r="Q89" s="191" t="s">
        <v>584</v>
      </c>
      <c r="R89" s="191" t="s">
        <v>99</v>
      </c>
      <c r="S89" s="204">
        <v>45323</v>
      </c>
      <c r="T89" s="204" t="s">
        <v>585</v>
      </c>
      <c r="U89" s="195" t="s">
        <v>282</v>
      </c>
      <c r="V89" s="51"/>
      <c r="W89" s="191"/>
      <c r="X89" s="216">
        <v>0.3</v>
      </c>
      <c r="Y89" s="191" t="s">
        <v>403</v>
      </c>
      <c r="Z89" s="191" t="s">
        <v>199</v>
      </c>
      <c r="AA89" s="191" t="s">
        <v>199</v>
      </c>
      <c r="AB89" s="191" t="s">
        <v>199</v>
      </c>
      <c r="AC89" s="191" t="s">
        <v>199</v>
      </c>
      <c r="AD89" s="191" t="s">
        <v>366</v>
      </c>
      <c r="AE89" s="191" t="s">
        <v>249</v>
      </c>
      <c r="AF89" s="191" t="s">
        <v>199</v>
      </c>
      <c r="AG89" s="191" t="s">
        <v>199</v>
      </c>
      <c r="AH89" s="191" t="s">
        <v>199</v>
      </c>
      <c r="AI89" s="191" t="s">
        <v>199</v>
      </c>
      <c r="AJ89" s="191" t="s">
        <v>586</v>
      </c>
      <c r="AK89" s="191" t="s">
        <v>587</v>
      </c>
      <c r="AL89" s="191" t="s">
        <v>502</v>
      </c>
    </row>
    <row r="90" spans="2:38" s="198" customFormat="1" ht="199.5" hidden="1" x14ac:dyDescent="0.2">
      <c r="B90" s="191" t="s">
        <v>523</v>
      </c>
      <c r="C90" s="192" t="s">
        <v>524</v>
      </c>
      <c r="D90" s="191" t="s">
        <v>548</v>
      </c>
      <c r="E90" s="191" t="s">
        <v>549</v>
      </c>
      <c r="F90" s="191" t="s">
        <v>580</v>
      </c>
      <c r="G90" s="191"/>
      <c r="H90" s="191" t="s">
        <v>282</v>
      </c>
      <c r="I90" s="191" t="s">
        <v>199</v>
      </c>
      <c r="J90" s="191" t="s">
        <v>199</v>
      </c>
      <c r="K90" s="191" t="s">
        <v>199</v>
      </c>
      <c r="L90" s="191" t="s">
        <v>199</v>
      </c>
      <c r="M90" s="191" t="s">
        <v>588</v>
      </c>
      <c r="N90" s="191" t="s">
        <v>589</v>
      </c>
      <c r="O90" s="191" t="s">
        <v>590</v>
      </c>
      <c r="P90" s="191" t="s">
        <v>506</v>
      </c>
      <c r="Q90" s="191" t="s">
        <v>584</v>
      </c>
      <c r="R90" s="191" t="s">
        <v>99</v>
      </c>
      <c r="S90" s="204">
        <v>45383</v>
      </c>
      <c r="T90" s="204">
        <v>45412</v>
      </c>
      <c r="U90" s="195" t="s">
        <v>282</v>
      </c>
      <c r="V90" s="51"/>
      <c r="W90" s="191"/>
      <c r="X90" s="216">
        <v>0.3</v>
      </c>
      <c r="Y90" s="191" t="s">
        <v>403</v>
      </c>
      <c r="Z90" s="191" t="s">
        <v>199</v>
      </c>
      <c r="AA90" s="191" t="s">
        <v>199</v>
      </c>
      <c r="AB90" s="191" t="s">
        <v>199</v>
      </c>
      <c r="AC90" s="191" t="s">
        <v>199</v>
      </c>
      <c r="AD90" s="191" t="s">
        <v>366</v>
      </c>
      <c r="AE90" s="191" t="s">
        <v>249</v>
      </c>
      <c r="AF90" s="191" t="s">
        <v>199</v>
      </c>
      <c r="AG90" s="191" t="s">
        <v>199</v>
      </c>
      <c r="AH90" s="191" t="s">
        <v>199</v>
      </c>
      <c r="AI90" s="191" t="s">
        <v>199</v>
      </c>
      <c r="AJ90" s="191" t="s">
        <v>586</v>
      </c>
      <c r="AK90" s="191" t="s">
        <v>587</v>
      </c>
      <c r="AL90" s="191" t="s">
        <v>502</v>
      </c>
    </row>
    <row r="91" spans="2:38" s="198" customFormat="1" ht="199.5" hidden="1" x14ac:dyDescent="0.2">
      <c r="B91" s="191" t="s">
        <v>523</v>
      </c>
      <c r="C91" s="192" t="s">
        <v>524</v>
      </c>
      <c r="D91" s="191" t="s">
        <v>548</v>
      </c>
      <c r="E91" s="191" t="s">
        <v>549</v>
      </c>
      <c r="F91" s="191" t="s">
        <v>580</v>
      </c>
      <c r="G91" s="191"/>
      <c r="H91" s="191" t="s">
        <v>282</v>
      </c>
      <c r="I91" s="191" t="s">
        <v>199</v>
      </c>
      <c r="J91" s="191" t="s">
        <v>199</v>
      </c>
      <c r="K91" s="191" t="s">
        <v>199</v>
      </c>
      <c r="L91" s="191" t="s">
        <v>199</v>
      </c>
      <c r="M91" s="191" t="s">
        <v>591</v>
      </c>
      <c r="N91" s="191" t="s">
        <v>592</v>
      </c>
      <c r="O91" s="191" t="s">
        <v>593</v>
      </c>
      <c r="P91" s="191" t="s">
        <v>506</v>
      </c>
      <c r="Q91" s="191" t="s">
        <v>584</v>
      </c>
      <c r="R91" s="191" t="s">
        <v>99</v>
      </c>
      <c r="S91" s="204">
        <v>45536</v>
      </c>
      <c r="T91" s="204">
        <v>45596</v>
      </c>
      <c r="U91" s="195" t="s">
        <v>282</v>
      </c>
      <c r="V91" s="51"/>
      <c r="W91" s="191"/>
      <c r="X91" s="216">
        <v>0.4</v>
      </c>
      <c r="Y91" s="191" t="s">
        <v>403</v>
      </c>
      <c r="Z91" s="191" t="s">
        <v>199</v>
      </c>
      <c r="AA91" s="191" t="s">
        <v>199</v>
      </c>
      <c r="AB91" s="191" t="s">
        <v>199</v>
      </c>
      <c r="AC91" s="191" t="s">
        <v>199</v>
      </c>
      <c r="AD91" s="191" t="s">
        <v>366</v>
      </c>
      <c r="AE91" s="191" t="s">
        <v>249</v>
      </c>
      <c r="AF91" s="191" t="s">
        <v>199</v>
      </c>
      <c r="AG91" s="191" t="s">
        <v>199</v>
      </c>
      <c r="AH91" s="191" t="s">
        <v>199</v>
      </c>
      <c r="AI91" s="191" t="s">
        <v>199</v>
      </c>
      <c r="AJ91" s="191" t="s">
        <v>586</v>
      </c>
      <c r="AK91" s="191" t="s">
        <v>587</v>
      </c>
      <c r="AL91" s="191" t="s">
        <v>502</v>
      </c>
    </row>
    <row r="92" spans="2:38" s="198" customFormat="1" ht="199.5" hidden="1" x14ac:dyDescent="0.2">
      <c r="B92" s="191" t="s">
        <v>523</v>
      </c>
      <c r="C92" s="192" t="s">
        <v>524</v>
      </c>
      <c r="D92" s="191" t="s">
        <v>548</v>
      </c>
      <c r="E92" s="191" t="s">
        <v>549</v>
      </c>
      <c r="F92" s="191" t="s">
        <v>580</v>
      </c>
      <c r="G92" s="191"/>
      <c r="H92" s="191" t="s">
        <v>282</v>
      </c>
      <c r="I92" s="191" t="s">
        <v>199</v>
      </c>
      <c r="J92" s="191" t="s">
        <v>199</v>
      </c>
      <c r="K92" s="191" t="s">
        <v>199</v>
      </c>
      <c r="L92" s="191" t="s">
        <v>199</v>
      </c>
      <c r="M92" s="191" t="s">
        <v>594</v>
      </c>
      <c r="N92" s="191" t="s">
        <v>595</v>
      </c>
      <c r="O92" s="194" t="s">
        <v>596</v>
      </c>
      <c r="P92" s="191" t="s">
        <v>543</v>
      </c>
      <c r="Q92" s="191" t="s">
        <v>544</v>
      </c>
      <c r="R92" s="191" t="s">
        <v>545</v>
      </c>
      <c r="S92" s="195">
        <v>45323</v>
      </c>
      <c r="T92" s="195">
        <v>45473</v>
      </c>
      <c r="U92" s="195" t="s">
        <v>282</v>
      </c>
      <c r="V92" s="51"/>
      <c r="W92" s="191"/>
      <c r="X92" s="196">
        <v>0.3</v>
      </c>
      <c r="Y92" s="191" t="s">
        <v>402</v>
      </c>
      <c r="Z92" s="191" t="s">
        <v>207</v>
      </c>
      <c r="AA92" s="191" t="s">
        <v>199</v>
      </c>
      <c r="AB92" s="191" t="s">
        <v>199</v>
      </c>
      <c r="AC92" s="191" t="s">
        <v>199</v>
      </c>
      <c r="AD92" s="191" t="s">
        <v>366</v>
      </c>
      <c r="AE92" s="191" t="s">
        <v>199</v>
      </c>
      <c r="AF92" s="191" t="s">
        <v>199</v>
      </c>
      <c r="AG92" s="191" t="s">
        <v>199</v>
      </c>
      <c r="AH92" s="191" t="s">
        <v>199</v>
      </c>
      <c r="AI92" s="191" t="s">
        <v>199</v>
      </c>
      <c r="AJ92" s="191" t="s">
        <v>404</v>
      </c>
      <c r="AK92" s="191" t="s">
        <v>405</v>
      </c>
      <c r="AL92" s="191" t="s">
        <v>579</v>
      </c>
    </row>
    <row r="93" spans="2:38" s="198" customFormat="1" ht="199.5" hidden="1" x14ac:dyDescent="0.2">
      <c r="B93" s="191" t="s">
        <v>523</v>
      </c>
      <c r="C93" s="192" t="s">
        <v>524</v>
      </c>
      <c r="D93" s="191" t="s">
        <v>548</v>
      </c>
      <c r="E93" s="191" t="s">
        <v>549</v>
      </c>
      <c r="F93" s="191" t="s">
        <v>580</v>
      </c>
      <c r="G93" s="191"/>
      <c r="H93" s="191" t="s">
        <v>282</v>
      </c>
      <c r="I93" s="191" t="s">
        <v>199</v>
      </c>
      <c r="J93" s="191" t="s">
        <v>199</v>
      </c>
      <c r="K93" s="191" t="s">
        <v>199</v>
      </c>
      <c r="L93" s="191" t="s">
        <v>199</v>
      </c>
      <c r="M93" s="191" t="s">
        <v>597</v>
      </c>
      <c r="N93" s="191" t="s">
        <v>598</v>
      </c>
      <c r="O93" s="194" t="s">
        <v>599</v>
      </c>
      <c r="P93" s="191" t="s">
        <v>543</v>
      </c>
      <c r="Q93" s="191" t="s">
        <v>544</v>
      </c>
      <c r="R93" s="191" t="s">
        <v>545</v>
      </c>
      <c r="S93" s="195">
        <v>45383</v>
      </c>
      <c r="T93" s="195">
        <v>45641</v>
      </c>
      <c r="U93" s="195" t="s">
        <v>519</v>
      </c>
      <c r="V93" s="51"/>
      <c r="W93" s="191"/>
      <c r="X93" s="196">
        <v>0.7</v>
      </c>
      <c r="Y93" s="191" t="s">
        <v>402</v>
      </c>
      <c r="Z93" s="191" t="s">
        <v>199</v>
      </c>
      <c r="AA93" s="191" t="s">
        <v>199</v>
      </c>
      <c r="AB93" s="191" t="s">
        <v>199</v>
      </c>
      <c r="AC93" s="191" t="s">
        <v>199</v>
      </c>
      <c r="AD93" s="191" t="s">
        <v>366</v>
      </c>
      <c r="AE93" s="191" t="s">
        <v>199</v>
      </c>
      <c r="AF93" s="191" t="s">
        <v>199</v>
      </c>
      <c r="AG93" s="191" t="s">
        <v>199</v>
      </c>
      <c r="AH93" s="191" t="s">
        <v>199</v>
      </c>
      <c r="AI93" s="191" t="s">
        <v>199</v>
      </c>
      <c r="AJ93" s="191" t="s">
        <v>404</v>
      </c>
      <c r="AK93" s="191" t="s">
        <v>405</v>
      </c>
      <c r="AL93" s="191" t="s">
        <v>547</v>
      </c>
    </row>
    <row r="94" spans="2:38" s="198" customFormat="1" ht="128.25" hidden="1" x14ac:dyDescent="0.2">
      <c r="B94" s="191" t="s">
        <v>455</v>
      </c>
      <c r="C94" s="192" t="s">
        <v>456</v>
      </c>
      <c r="D94" s="191" t="s">
        <v>605</v>
      </c>
      <c r="E94" s="191" t="s">
        <v>606</v>
      </c>
      <c r="F94" s="191" t="s">
        <v>607</v>
      </c>
      <c r="G94" s="191"/>
      <c r="H94" s="191" t="s">
        <v>561</v>
      </c>
      <c r="I94" s="191" t="s">
        <v>199</v>
      </c>
      <c r="J94" s="191" t="s">
        <v>199</v>
      </c>
      <c r="K94" s="191" t="s">
        <v>199</v>
      </c>
      <c r="L94" s="191" t="s">
        <v>199</v>
      </c>
      <c r="M94" s="191" t="s">
        <v>608</v>
      </c>
      <c r="N94" s="191" t="s">
        <v>609</v>
      </c>
      <c r="O94" s="194" t="s">
        <v>610</v>
      </c>
      <c r="P94" s="191" t="s">
        <v>532</v>
      </c>
      <c r="Q94" s="191" t="s">
        <v>531</v>
      </c>
      <c r="R94" s="191" t="s">
        <v>0</v>
      </c>
      <c r="S94" s="195">
        <v>45292</v>
      </c>
      <c r="T94" s="195">
        <v>45473</v>
      </c>
      <c r="U94" s="195" t="s">
        <v>519</v>
      </c>
      <c r="V94" s="51"/>
      <c r="W94" s="191"/>
      <c r="X94" s="196">
        <v>0.5</v>
      </c>
      <c r="Y94" s="191" t="s">
        <v>534</v>
      </c>
      <c r="Z94" s="191" t="s">
        <v>208</v>
      </c>
      <c r="AA94" s="191" t="s">
        <v>199</v>
      </c>
      <c r="AB94" s="191" t="s">
        <v>199</v>
      </c>
      <c r="AC94" s="191" t="s">
        <v>199</v>
      </c>
      <c r="AD94" s="191" t="s">
        <v>366</v>
      </c>
      <c r="AE94" s="191" t="s">
        <v>199</v>
      </c>
      <c r="AF94" s="191" t="s">
        <v>199</v>
      </c>
      <c r="AG94" s="191" t="s">
        <v>199</v>
      </c>
      <c r="AH94" s="191" t="s">
        <v>199</v>
      </c>
      <c r="AI94" s="191" t="s">
        <v>199</v>
      </c>
      <c r="AJ94" s="191" t="s">
        <v>404</v>
      </c>
      <c r="AK94" s="191" t="s">
        <v>612</v>
      </c>
      <c r="AL94" s="191" t="s">
        <v>536</v>
      </c>
    </row>
    <row r="95" spans="2:38" s="198" customFormat="1" ht="128.25" hidden="1" x14ac:dyDescent="0.2">
      <c r="B95" s="191" t="s">
        <v>455</v>
      </c>
      <c r="C95" s="192" t="s">
        <v>456</v>
      </c>
      <c r="D95" s="191" t="s">
        <v>605</v>
      </c>
      <c r="E95" s="191" t="s">
        <v>606</v>
      </c>
      <c r="F95" s="191" t="s">
        <v>607</v>
      </c>
      <c r="G95" s="191"/>
      <c r="H95" s="191" t="s">
        <v>561</v>
      </c>
      <c r="I95" s="191" t="s">
        <v>199</v>
      </c>
      <c r="J95" s="191" t="s">
        <v>199</v>
      </c>
      <c r="K95" s="191" t="s">
        <v>199</v>
      </c>
      <c r="L95" s="191" t="s">
        <v>199</v>
      </c>
      <c r="M95" s="191" t="s">
        <v>613</v>
      </c>
      <c r="N95" s="191" t="s">
        <v>614</v>
      </c>
      <c r="O95" s="194" t="s">
        <v>615</v>
      </c>
      <c r="P95" s="191" t="s">
        <v>532</v>
      </c>
      <c r="Q95" s="191" t="s">
        <v>531</v>
      </c>
      <c r="R95" s="191" t="s">
        <v>0</v>
      </c>
      <c r="S95" s="195">
        <v>45474</v>
      </c>
      <c r="T95" s="195">
        <v>45641</v>
      </c>
      <c r="U95" s="195" t="s">
        <v>519</v>
      </c>
      <c r="V95" s="51"/>
      <c r="W95" s="191"/>
      <c r="X95" s="196">
        <v>0.5</v>
      </c>
      <c r="Y95" s="191" t="s">
        <v>534</v>
      </c>
      <c r="Z95" s="191" t="s">
        <v>208</v>
      </c>
      <c r="AA95" s="191" t="s">
        <v>199</v>
      </c>
      <c r="AB95" s="191" t="s">
        <v>199</v>
      </c>
      <c r="AC95" s="191" t="s">
        <v>199</v>
      </c>
      <c r="AD95" s="191" t="s">
        <v>366</v>
      </c>
      <c r="AE95" s="191" t="s">
        <v>199</v>
      </c>
      <c r="AF95" s="191" t="s">
        <v>199</v>
      </c>
      <c r="AG95" s="191" t="s">
        <v>199</v>
      </c>
      <c r="AH95" s="191" t="s">
        <v>199</v>
      </c>
      <c r="AI95" s="191" t="s">
        <v>199</v>
      </c>
      <c r="AJ95" s="191" t="s">
        <v>404</v>
      </c>
      <c r="AK95" s="191" t="s">
        <v>612</v>
      </c>
      <c r="AL95" s="191" t="s">
        <v>536</v>
      </c>
    </row>
    <row r="96" spans="2:38" s="198" customFormat="1" ht="128.25" hidden="1" x14ac:dyDescent="0.2">
      <c r="B96" s="191" t="s">
        <v>455</v>
      </c>
      <c r="C96" s="192" t="s">
        <v>456</v>
      </c>
      <c r="D96" s="191" t="s">
        <v>616</v>
      </c>
      <c r="E96" s="191" t="s">
        <v>606</v>
      </c>
      <c r="F96" s="191" t="s">
        <v>607</v>
      </c>
      <c r="G96" s="191"/>
      <c r="H96" s="191" t="s">
        <v>561</v>
      </c>
      <c r="I96" s="191" t="s">
        <v>199</v>
      </c>
      <c r="J96" s="191" t="s">
        <v>199</v>
      </c>
      <c r="K96" s="191" t="s">
        <v>199</v>
      </c>
      <c r="L96" s="191" t="s">
        <v>199</v>
      </c>
      <c r="M96" s="191" t="s">
        <v>617</v>
      </c>
      <c r="N96" s="191" t="s">
        <v>618</v>
      </c>
      <c r="O96" s="194" t="s">
        <v>619</v>
      </c>
      <c r="P96" s="191" t="s">
        <v>620</v>
      </c>
      <c r="Q96" s="191" t="s">
        <v>621</v>
      </c>
      <c r="R96" s="191" t="s">
        <v>0</v>
      </c>
      <c r="S96" s="204">
        <v>45474</v>
      </c>
      <c r="T96" s="204">
        <v>45641</v>
      </c>
      <c r="U96" s="204" t="s">
        <v>519</v>
      </c>
      <c r="V96" s="51"/>
      <c r="W96" s="191"/>
      <c r="X96" s="194">
        <v>20</v>
      </c>
      <c r="Y96" s="191" t="s">
        <v>207</v>
      </c>
      <c r="Z96" s="191" t="s">
        <v>480</v>
      </c>
      <c r="AA96" s="191" t="s">
        <v>208</v>
      </c>
      <c r="AB96" s="191" t="s">
        <v>199</v>
      </c>
      <c r="AC96" s="191" t="s">
        <v>199</v>
      </c>
      <c r="AD96" s="191" t="s">
        <v>209</v>
      </c>
      <c r="AE96" s="191" t="s">
        <v>199</v>
      </c>
      <c r="AF96" s="191" t="s">
        <v>199</v>
      </c>
      <c r="AG96" s="191" t="s">
        <v>199</v>
      </c>
      <c r="AH96" s="191" t="s">
        <v>199</v>
      </c>
      <c r="AI96" s="191" t="s">
        <v>199</v>
      </c>
      <c r="AJ96" s="191" t="s">
        <v>199</v>
      </c>
      <c r="AK96" s="191" t="s">
        <v>199</v>
      </c>
      <c r="AL96" s="191" t="s">
        <v>622</v>
      </c>
    </row>
    <row r="97" spans="2:38" s="198" customFormat="1" ht="128.25" hidden="1" x14ac:dyDescent="0.2">
      <c r="B97" s="191" t="s">
        <v>455</v>
      </c>
      <c r="C97" s="192" t="s">
        <v>456</v>
      </c>
      <c r="D97" s="191" t="s">
        <v>616</v>
      </c>
      <c r="E97" s="191" t="s">
        <v>606</v>
      </c>
      <c r="F97" s="191" t="s">
        <v>607</v>
      </c>
      <c r="G97" s="191"/>
      <c r="H97" s="191" t="s">
        <v>561</v>
      </c>
      <c r="I97" s="191" t="s">
        <v>199</v>
      </c>
      <c r="J97" s="191" t="s">
        <v>199</v>
      </c>
      <c r="K97" s="191" t="s">
        <v>199</v>
      </c>
      <c r="L97" s="191" t="s">
        <v>199</v>
      </c>
      <c r="M97" s="191" t="s">
        <v>623</v>
      </c>
      <c r="N97" s="191" t="s">
        <v>624</v>
      </c>
      <c r="O97" s="194" t="s">
        <v>625</v>
      </c>
      <c r="P97" s="191" t="s">
        <v>620</v>
      </c>
      <c r="Q97" s="191" t="s">
        <v>621</v>
      </c>
      <c r="R97" s="191" t="s">
        <v>0</v>
      </c>
      <c r="S97" s="204">
        <v>45474</v>
      </c>
      <c r="T97" s="204">
        <v>45641</v>
      </c>
      <c r="U97" s="204" t="s">
        <v>519</v>
      </c>
      <c r="V97" s="51"/>
      <c r="W97" s="191"/>
      <c r="X97" s="194">
        <v>20</v>
      </c>
      <c r="Y97" s="191" t="s">
        <v>207</v>
      </c>
      <c r="Z97" s="191" t="s">
        <v>480</v>
      </c>
      <c r="AA97" s="191" t="s">
        <v>208</v>
      </c>
      <c r="AB97" s="191" t="s">
        <v>199</v>
      </c>
      <c r="AC97" s="191" t="s">
        <v>199</v>
      </c>
      <c r="AD97" s="191" t="s">
        <v>209</v>
      </c>
      <c r="AE97" s="191" t="s">
        <v>199</v>
      </c>
      <c r="AF97" s="191" t="s">
        <v>199</v>
      </c>
      <c r="AG97" s="191" t="s">
        <v>199</v>
      </c>
      <c r="AH97" s="191" t="s">
        <v>199</v>
      </c>
      <c r="AI97" s="191" t="s">
        <v>199</v>
      </c>
      <c r="AJ97" s="191" t="s">
        <v>199</v>
      </c>
      <c r="AK97" s="191" t="s">
        <v>199</v>
      </c>
      <c r="AL97" s="191" t="s">
        <v>622</v>
      </c>
    </row>
    <row r="98" spans="2:38" s="198" customFormat="1" ht="128.25" hidden="1" x14ac:dyDescent="0.2">
      <c r="B98" s="191" t="s">
        <v>455</v>
      </c>
      <c r="C98" s="192" t="s">
        <v>456</v>
      </c>
      <c r="D98" s="191" t="s">
        <v>616</v>
      </c>
      <c r="E98" s="191" t="s">
        <v>606</v>
      </c>
      <c r="F98" s="191" t="s">
        <v>607</v>
      </c>
      <c r="G98" s="191"/>
      <c r="H98" s="191" t="s">
        <v>561</v>
      </c>
      <c r="I98" s="191" t="s">
        <v>199</v>
      </c>
      <c r="J98" s="191" t="s">
        <v>199</v>
      </c>
      <c r="K98" s="191" t="s">
        <v>199</v>
      </c>
      <c r="L98" s="191" t="s">
        <v>199</v>
      </c>
      <c r="M98" s="191" t="s">
        <v>626</v>
      </c>
      <c r="N98" s="191" t="s">
        <v>627</v>
      </c>
      <c r="O98" s="194" t="s">
        <v>628</v>
      </c>
      <c r="P98" s="191" t="s">
        <v>620</v>
      </c>
      <c r="Q98" s="191" t="s">
        <v>621</v>
      </c>
      <c r="R98" s="191" t="s">
        <v>0</v>
      </c>
      <c r="S98" s="204">
        <v>45474</v>
      </c>
      <c r="T98" s="204">
        <v>45641</v>
      </c>
      <c r="U98" s="204" t="s">
        <v>519</v>
      </c>
      <c r="V98" s="51"/>
      <c r="W98" s="191"/>
      <c r="X98" s="194">
        <v>10</v>
      </c>
      <c r="Y98" s="191" t="s">
        <v>207</v>
      </c>
      <c r="Z98" s="191" t="s">
        <v>480</v>
      </c>
      <c r="AA98" s="191" t="s">
        <v>208</v>
      </c>
      <c r="AB98" s="191" t="s">
        <v>199</v>
      </c>
      <c r="AC98" s="191" t="s">
        <v>199</v>
      </c>
      <c r="AD98" s="191" t="s">
        <v>209</v>
      </c>
      <c r="AE98" s="191" t="s">
        <v>199</v>
      </c>
      <c r="AF98" s="191" t="s">
        <v>199</v>
      </c>
      <c r="AG98" s="191" t="s">
        <v>199</v>
      </c>
      <c r="AH98" s="191" t="s">
        <v>199</v>
      </c>
      <c r="AI98" s="191" t="s">
        <v>199</v>
      </c>
      <c r="AJ98" s="191" t="s">
        <v>199</v>
      </c>
      <c r="AK98" s="191" t="s">
        <v>199</v>
      </c>
      <c r="AL98" s="191" t="s">
        <v>622</v>
      </c>
    </row>
    <row r="99" spans="2:38" s="198" customFormat="1" ht="128.25" hidden="1" x14ac:dyDescent="0.2">
      <c r="B99" s="191" t="s">
        <v>455</v>
      </c>
      <c r="C99" s="192" t="s">
        <v>456</v>
      </c>
      <c r="D99" s="191" t="s">
        <v>616</v>
      </c>
      <c r="E99" s="191" t="s">
        <v>606</v>
      </c>
      <c r="F99" s="191" t="s">
        <v>607</v>
      </c>
      <c r="G99" s="191"/>
      <c r="H99" s="191" t="s">
        <v>561</v>
      </c>
      <c r="I99" s="191" t="s">
        <v>199</v>
      </c>
      <c r="J99" s="191" t="s">
        <v>199</v>
      </c>
      <c r="K99" s="191" t="s">
        <v>199</v>
      </c>
      <c r="L99" s="191" t="s">
        <v>199</v>
      </c>
      <c r="M99" s="191" t="s">
        <v>629</v>
      </c>
      <c r="N99" s="191" t="s">
        <v>630</v>
      </c>
      <c r="O99" s="194" t="s">
        <v>631</v>
      </c>
      <c r="P99" s="191" t="s">
        <v>620</v>
      </c>
      <c r="Q99" s="191" t="s">
        <v>621</v>
      </c>
      <c r="R99" s="191" t="s">
        <v>0</v>
      </c>
      <c r="S99" s="204">
        <v>45292</v>
      </c>
      <c r="T99" s="204">
        <v>45396</v>
      </c>
      <c r="U99" s="204" t="s">
        <v>519</v>
      </c>
      <c r="V99" s="51"/>
      <c r="W99" s="191"/>
      <c r="X99" s="194">
        <v>5</v>
      </c>
      <c r="Y99" s="191" t="s">
        <v>480</v>
      </c>
      <c r="Z99" s="191" t="s">
        <v>376</v>
      </c>
      <c r="AA99" s="191" t="s">
        <v>425</v>
      </c>
      <c r="AB99" s="191" t="s">
        <v>247</v>
      </c>
      <c r="AC99" s="191" t="s">
        <v>199</v>
      </c>
      <c r="AD99" s="191" t="s">
        <v>632</v>
      </c>
      <c r="AE99" s="191" t="s">
        <v>633</v>
      </c>
      <c r="AF99" s="191" t="s">
        <v>520</v>
      </c>
      <c r="AG99" s="191" t="s">
        <v>634</v>
      </c>
      <c r="AH99" s="191" t="s">
        <v>635</v>
      </c>
      <c r="AI99" s="191" t="s">
        <v>636</v>
      </c>
      <c r="AJ99" s="191" t="s">
        <v>199</v>
      </c>
      <c r="AK99" s="191" t="s">
        <v>199</v>
      </c>
      <c r="AL99" s="191" t="s">
        <v>622</v>
      </c>
    </row>
    <row r="100" spans="2:38" s="198" customFormat="1" ht="128.25" hidden="1" x14ac:dyDescent="0.2">
      <c r="B100" s="191" t="s">
        <v>455</v>
      </c>
      <c r="C100" s="192" t="s">
        <v>456</v>
      </c>
      <c r="D100" s="191" t="s">
        <v>616</v>
      </c>
      <c r="E100" s="191" t="s">
        <v>606</v>
      </c>
      <c r="F100" s="191" t="s">
        <v>607</v>
      </c>
      <c r="G100" s="191"/>
      <c r="H100" s="191" t="s">
        <v>561</v>
      </c>
      <c r="I100" s="191" t="s">
        <v>199</v>
      </c>
      <c r="J100" s="191" t="s">
        <v>199</v>
      </c>
      <c r="K100" s="191" t="s">
        <v>199</v>
      </c>
      <c r="L100" s="191" t="s">
        <v>199</v>
      </c>
      <c r="M100" s="191" t="s">
        <v>637</v>
      </c>
      <c r="N100" s="191" t="s">
        <v>630</v>
      </c>
      <c r="O100" s="194" t="s">
        <v>631</v>
      </c>
      <c r="P100" s="191" t="s">
        <v>620</v>
      </c>
      <c r="Q100" s="191" t="s">
        <v>621</v>
      </c>
      <c r="R100" s="191" t="s">
        <v>0</v>
      </c>
      <c r="S100" s="204">
        <v>45383</v>
      </c>
      <c r="T100" s="204">
        <v>45487</v>
      </c>
      <c r="U100" s="204" t="s">
        <v>519</v>
      </c>
      <c r="V100" s="51"/>
      <c r="W100" s="191"/>
      <c r="X100" s="194">
        <v>5</v>
      </c>
      <c r="Y100" s="191" t="s">
        <v>480</v>
      </c>
      <c r="Z100" s="191" t="s">
        <v>376</v>
      </c>
      <c r="AA100" s="191" t="s">
        <v>247</v>
      </c>
      <c r="AB100" s="191" t="s">
        <v>199</v>
      </c>
      <c r="AC100" s="191" t="s">
        <v>199</v>
      </c>
      <c r="AD100" s="191" t="s">
        <v>632</v>
      </c>
      <c r="AE100" s="191" t="s">
        <v>633</v>
      </c>
      <c r="AF100" s="191" t="s">
        <v>520</v>
      </c>
      <c r="AG100" s="191" t="s">
        <v>634</v>
      </c>
      <c r="AH100" s="191" t="s">
        <v>635</v>
      </c>
      <c r="AI100" s="191" t="s">
        <v>636</v>
      </c>
      <c r="AJ100" s="191" t="s">
        <v>199</v>
      </c>
      <c r="AK100" s="191" t="s">
        <v>199</v>
      </c>
      <c r="AL100" s="191" t="s">
        <v>622</v>
      </c>
    </row>
    <row r="101" spans="2:38" s="198" customFormat="1" ht="128.25" hidden="1" x14ac:dyDescent="0.2">
      <c r="B101" s="191" t="s">
        <v>455</v>
      </c>
      <c r="C101" s="192" t="s">
        <v>456</v>
      </c>
      <c r="D101" s="191" t="s">
        <v>616</v>
      </c>
      <c r="E101" s="191" t="s">
        <v>606</v>
      </c>
      <c r="F101" s="191" t="s">
        <v>607</v>
      </c>
      <c r="G101" s="191"/>
      <c r="H101" s="191" t="s">
        <v>561</v>
      </c>
      <c r="I101" s="191" t="s">
        <v>199</v>
      </c>
      <c r="J101" s="191" t="s">
        <v>199</v>
      </c>
      <c r="K101" s="191" t="s">
        <v>199</v>
      </c>
      <c r="L101" s="191" t="s">
        <v>199</v>
      </c>
      <c r="M101" s="191" t="s">
        <v>638</v>
      </c>
      <c r="N101" s="191" t="s">
        <v>630</v>
      </c>
      <c r="O101" s="194" t="s">
        <v>631</v>
      </c>
      <c r="P101" s="191" t="s">
        <v>620</v>
      </c>
      <c r="Q101" s="191" t="s">
        <v>621</v>
      </c>
      <c r="R101" s="191" t="s">
        <v>0</v>
      </c>
      <c r="S101" s="204">
        <v>45477</v>
      </c>
      <c r="T101" s="204">
        <v>45582</v>
      </c>
      <c r="U101" s="204" t="s">
        <v>519</v>
      </c>
      <c r="V101" s="51"/>
      <c r="W101" s="191"/>
      <c r="X101" s="194">
        <v>5</v>
      </c>
      <c r="Y101" s="191" t="s">
        <v>480</v>
      </c>
      <c r="Z101" s="191" t="s">
        <v>376</v>
      </c>
      <c r="AA101" s="191" t="s">
        <v>247</v>
      </c>
      <c r="AB101" s="191" t="s">
        <v>199</v>
      </c>
      <c r="AC101" s="191" t="s">
        <v>199</v>
      </c>
      <c r="AD101" s="191" t="s">
        <v>632</v>
      </c>
      <c r="AE101" s="191" t="s">
        <v>633</v>
      </c>
      <c r="AF101" s="191" t="s">
        <v>520</v>
      </c>
      <c r="AG101" s="191" t="s">
        <v>634</v>
      </c>
      <c r="AH101" s="191" t="s">
        <v>635</v>
      </c>
      <c r="AI101" s="191" t="s">
        <v>636</v>
      </c>
      <c r="AJ101" s="191" t="s">
        <v>199</v>
      </c>
      <c r="AK101" s="191" t="s">
        <v>199</v>
      </c>
      <c r="AL101" s="191" t="s">
        <v>622</v>
      </c>
    </row>
    <row r="102" spans="2:38" s="198" customFormat="1" ht="128.25" hidden="1" x14ac:dyDescent="0.2">
      <c r="B102" s="191" t="s">
        <v>455</v>
      </c>
      <c r="C102" s="192" t="s">
        <v>456</v>
      </c>
      <c r="D102" s="191" t="s">
        <v>616</v>
      </c>
      <c r="E102" s="191" t="s">
        <v>606</v>
      </c>
      <c r="F102" s="191" t="s">
        <v>607</v>
      </c>
      <c r="G102" s="191"/>
      <c r="H102" s="191" t="s">
        <v>561</v>
      </c>
      <c r="I102" s="191" t="s">
        <v>199</v>
      </c>
      <c r="J102" s="191" t="s">
        <v>199</v>
      </c>
      <c r="K102" s="191" t="s">
        <v>199</v>
      </c>
      <c r="L102" s="191" t="s">
        <v>199</v>
      </c>
      <c r="M102" s="191" t="s">
        <v>639</v>
      </c>
      <c r="N102" s="191" t="s">
        <v>630</v>
      </c>
      <c r="O102" s="194" t="s">
        <v>631</v>
      </c>
      <c r="P102" s="191" t="s">
        <v>620</v>
      </c>
      <c r="Q102" s="191" t="s">
        <v>621</v>
      </c>
      <c r="R102" s="191" t="s">
        <v>0</v>
      </c>
      <c r="S102" s="204">
        <v>45567</v>
      </c>
      <c r="T102" s="204">
        <v>45641</v>
      </c>
      <c r="U102" s="204" t="s">
        <v>519</v>
      </c>
      <c r="V102" s="51"/>
      <c r="W102" s="191"/>
      <c r="X102" s="194">
        <v>5</v>
      </c>
      <c r="Y102" s="191" t="s">
        <v>480</v>
      </c>
      <c r="Z102" s="191" t="s">
        <v>376</v>
      </c>
      <c r="AA102" s="191" t="s">
        <v>247</v>
      </c>
      <c r="AB102" s="191" t="s">
        <v>199</v>
      </c>
      <c r="AC102" s="191" t="s">
        <v>199</v>
      </c>
      <c r="AD102" s="191" t="s">
        <v>632</v>
      </c>
      <c r="AE102" s="191" t="s">
        <v>633</v>
      </c>
      <c r="AF102" s="191" t="s">
        <v>520</v>
      </c>
      <c r="AG102" s="191" t="s">
        <v>634</v>
      </c>
      <c r="AH102" s="191" t="s">
        <v>635</v>
      </c>
      <c r="AI102" s="191" t="s">
        <v>636</v>
      </c>
      <c r="AJ102" s="191" t="s">
        <v>199</v>
      </c>
      <c r="AK102" s="191" t="s">
        <v>199</v>
      </c>
      <c r="AL102" s="191" t="s">
        <v>622</v>
      </c>
    </row>
    <row r="103" spans="2:38" s="198" customFormat="1" ht="128.25" hidden="1" x14ac:dyDescent="0.2">
      <c r="B103" s="191" t="s">
        <v>455</v>
      </c>
      <c r="C103" s="192" t="s">
        <v>456</v>
      </c>
      <c r="D103" s="191" t="s">
        <v>616</v>
      </c>
      <c r="E103" s="191" t="s">
        <v>606</v>
      </c>
      <c r="F103" s="191" t="s">
        <v>607</v>
      </c>
      <c r="G103" s="191"/>
      <c r="H103" s="191" t="s">
        <v>561</v>
      </c>
      <c r="I103" s="191" t="s">
        <v>199</v>
      </c>
      <c r="J103" s="191" t="s">
        <v>199</v>
      </c>
      <c r="K103" s="191" t="s">
        <v>199</v>
      </c>
      <c r="L103" s="191" t="s">
        <v>199</v>
      </c>
      <c r="M103" s="191" t="s">
        <v>640</v>
      </c>
      <c r="N103" s="191" t="s">
        <v>641</v>
      </c>
      <c r="O103" s="194" t="s">
        <v>642</v>
      </c>
      <c r="P103" s="191" t="s">
        <v>620</v>
      </c>
      <c r="Q103" s="191" t="s">
        <v>621</v>
      </c>
      <c r="R103" s="191" t="s">
        <v>0</v>
      </c>
      <c r="S103" s="204">
        <v>45566</v>
      </c>
      <c r="T103" s="204">
        <v>45641</v>
      </c>
      <c r="U103" s="204" t="s">
        <v>199</v>
      </c>
      <c r="V103" s="51"/>
      <c r="W103" s="191"/>
      <c r="X103" s="194">
        <v>5</v>
      </c>
      <c r="Y103" s="191" t="s">
        <v>480</v>
      </c>
      <c r="Z103" s="191" t="s">
        <v>247</v>
      </c>
      <c r="AA103" s="191" t="s">
        <v>199</v>
      </c>
      <c r="AB103" s="191" t="s">
        <v>199</v>
      </c>
      <c r="AC103" s="191" t="s">
        <v>199</v>
      </c>
      <c r="AD103" s="191" t="s">
        <v>632</v>
      </c>
      <c r="AE103" s="191" t="s">
        <v>633</v>
      </c>
      <c r="AF103" s="191" t="s">
        <v>199</v>
      </c>
      <c r="AG103" s="191" t="s">
        <v>199</v>
      </c>
      <c r="AH103" s="191" t="s">
        <v>199</v>
      </c>
      <c r="AI103" s="191" t="s">
        <v>199</v>
      </c>
      <c r="AJ103" s="191" t="s">
        <v>199</v>
      </c>
      <c r="AK103" s="191" t="s">
        <v>199</v>
      </c>
      <c r="AL103" s="191" t="s">
        <v>622</v>
      </c>
    </row>
    <row r="104" spans="2:38" s="198" customFormat="1" ht="128.25" hidden="1" x14ac:dyDescent="0.2">
      <c r="B104" s="191" t="s">
        <v>455</v>
      </c>
      <c r="C104" s="192" t="s">
        <v>456</v>
      </c>
      <c r="D104" s="191" t="s">
        <v>616</v>
      </c>
      <c r="E104" s="191" t="s">
        <v>606</v>
      </c>
      <c r="F104" s="191" t="s">
        <v>607</v>
      </c>
      <c r="G104" s="191"/>
      <c r="H104" s="191" t="s">
        <v>561</v>
      </c>
      <c r="I104" s="191" t="s">
        <v>199</v>
      </c>
      <c r="J104" s="191" t="s">
        <v>199</v>
      </c>
      <c r="K104" s="191" t="s">
        <v>199</v>
      </c>
      <c r="L104" s="191" t="s">
        <v>199</v>
      </c>
      <c r="M104" s="191" t="s">
        <v>643</v>
      </c>
      <c r="N104" s="191" t="s">
        <v>644</v>
      </c>
      <c r="O104" s="194" t="s">
        <v>645</v>
      </c>
      <c r="P104" s="191" t="s">
        <v>620</v>
      </c>
      <c r="Q104" s="191" t="s">
        <v>621</v>
      </c>
      <c r="R104" s="191" t="s">
        <v>0</v>
      </c>
      <c r="S104" s="204">
        <v>45566</v>
      </c>
      <c r="T104" s="204">
        <v>45641</v>
      </c>
      <c r="U104" s="204" t="s">
        <v>199</v>
      </c>
      <c r="V104" s="51"/>
      <c r="W104" s="191"/>
      <c r="X104" s="194">
        <v>5</v>
      </c>
      <c r="Y104" s="191" t="s">
        <v>480</v>
      </c>
      <c r="Z104" s="191" t="s">
        <v>376</v>
      </c>
      <c r="AA104" s="191" t="s">
        <v>247</v>
      </c>
      <c r="AB104" s="191" t="s">
        <v>199</v>
      </c>
      <c r="AC104" s="191" t="s">
        <v>199</v>
      </c>
      <c r="AD104" s="191" t="s">
        <v>632</v>
      </c>
      <c r="AE104" s="191" t="s">
        <v>633</v>
      </c>
      <c r="AF104" s="191" t="s">
        <v>199</v>
      </c>
      <c r="AG104" s="191" t="s">
        <v>199</v>
      </c>
      <c r="AH104" s="191" t="s">
        <v>199</v>
      </c>
      <c r="AI104" s="191" t="s">
        <v>199</v>
      </c>
      <c r="AJ104" s="191" t="s">
        <v>199</v>
      </c>
      <c r="AK104" s="191" t="s">
        <v>199</v>
      </c>
      <c r="AL104" s="191" t="s">
        <v>622</v>
      </c>
    </row>
    <row r="105" spans="2:38" s="198" customFormat="1" ht="128.25" hidden="1" x14ac:dyDescent="0.2">
      <c r="B105" s="191" t="s">
        <v>455</v>
      </c>
      <c r="C105" s="192" t="s">
        <v>456</v>
      </c>
      <c r="D105" s="191" t="s">
        <v>616</v>
      </c>
      <c r="E105" s="191" t="s">
        <v>606</v>
      </c>
      <c r="F105" s="191" t="s">
        <v>607</v>
      </c>
      <c r="G105" s="191"/>
      <c r="H105" s="191" t="s">
        <v>561</v>
      </c>
      <c r="I105" s="191" t="s">
        <v>199</v>
      </c>
      <c r="J105" s="191" t="s">
        <v>199</v>
      </c>
      <c r="K105" s="191" t="s">
        <v>199</v>
      </c>
      <c r="L105" s="191" t="s">
        <v>199</v>
      </c>
      <c r="M105" s="191" t="s">
        <v>646</v>
      </c>
      <c r="N105" s="191" t="s">
        <v>647</v>
      </c>
      <c r="O105" s="194" t="s">
        <v>648</v>
      </c>
      <c r="P105" s="191" t="s">
        <v>620</v>
      </c>
      <c r="Q105" s="191" t="s">
        <v>649</v>
      </c>
      <c r="R105" s="191" t="s">
        <v>0</v>
      </c>
      <c r="S105" s="204">
        <v>45292</v>
      </c>
      <c r="T105" s="204">
        <v>45641</v>
      </c>
      <c r="U105" s="204" t="s">
        <v>519</v>
      </c>
      <c r="V105" s="51"/>
      <c r="W105" s="191"/>
      <c r="X105" s="194">
        <v>10</v>
      </c>
      <c r="Y105" s="191" t="s">
        <v>247</v>
      </c>
      <c r="Z105" s="191" t="s">
        <v>402</v>
      </c>
      <c r="AA105" s="191" t="s">
        <v>199</v>
      </c>
      <c r="AB105" s="191" t="s">
        <v>199</v>
      </c>
      <c r="AC105" s="191" t="s">
        <v>199</v>
      </c>
      <c r="AD105" s="191" t="s">
        <v>366</v>
      </c>
      <c r="AE105" s="191" t="s">
        <v>199</v>
      </c>
      <c r="AF105" s="191" t="s">
        <v>199</v>
      </c>
      <c r="AG105" s="191" t="s">
        <v>199</v>
      </c>
      <c r="AH105" s="191" t="s">
        <v>199</v>
      </c>
      <c r="AI105" s="191" t="s">
        <v>199</v>
      </c>
      <c r="AJ105" s="191" t="s">
        <v>404</v>
      </c>
      <c r="AK105" s="191" t="s">
        <v>650</v>
      </c>
      <c r="AL105" s="191" t="s">
        <v>622</v>
      </c>
    </row>
    <row r="106" spans="2:38" s="198" customFormat="1" ht="128.25" hidden="1" x14ac:dyDescent="0.2">
      <c r="B106" s="191" t="s">
        <v>455</v>
      </c>
      <c r="C106" s="192" t="s">
        <v>456</v>
      </c>
      <c r="D106" s="191" t="s">
        <v>616</v>
      </c>
      <c r="E106" s="191" t="s">
        <v>606</v>
      </c>
      <c r="F106" s="191" t="s">
        <v>607</v>
      </c>
      <c r="G106" s="191"/>
      <c r="H106" s="191" t="s">
        <v>561</v>
      </c>
      <c r="I106" s="191" t="s">
        <v>199</v>
      </c>
      <c r="J106" s="191" t="s">
        <v>199</v>
      </c>
      <c r="K106" s="191" t="s">
        <v>199</v>
      </c>
      <c r="L106" s="191" t="s">
        <v>199</v>
      </c>
      <c r="M106" s="191" t="s">
        <v>651</v>
      </c>
      <c r="N106" s="191" t="s">
        <v>652</v>
      </c>
      <c r="O106" s="194" t="s">
        <v>653</v>
      </c>
      <c r="P106" s="191" t="s">
        <v>620</v>
      </c>
      <c r="Q106" s="191" t="s">
        <v>621</v>
      </c>
      <c r="R106" s="191" t="s">
        <v>0</v>
      </c>
      <c r="S106" s="204">
        <v>45292</v>
      </c>
      <c r="T106" s="204">
        <v>45473</v>
      </c>
      <c r="U106" s="204" t="s">
        <v>519</v>
      </c>
      <c r="V106" s="51"/>
      <c r="W106" s="191"/>
      <c r="X106" s="194">
        <v>5</v>
      </c>
      <c r="Y106" s="191" t="s">
        <v>247</v>
      </c>
      <c r="Z106" s="191" t="s">
        <v>402</v>
      </c>
      <c r="AA106" s="191" t="s">
        <v>199</v>
      </c>
      <c r="AB106" s="191" t="s">
        <v>199</v>
      </c>
      <c r="AC106" s="191" t="s">
        <v>199</v>
      </c>
      <c r="AD106" s="191" t="s">
        <v>366</v>
      </c>
      <c r="AE106" s="191" t="s">
        <v>199</v>
      </c>
      <c r="AF106" s="191" t="s">
        <v>199</v>
      </c>
      <c r="AG106" s="191" t="s">
        <v>199</v>
      </c>
      <c r="AH106" s="191" t="s">
        <v>199</v>
      </c>
      <c r="AI106" s="191" t="s">
        <v>199</v>
      </c>
      <c r="AJ106" s="191" t="s">
        <v>404</v>
      </c>
      <c r="AK106" s="191" t="s">
        <v>650</v>
      </c>
      <c r="AL106" s="191" t="s">
        <v>622</v>
      </c>
    </row>
    <row r="107" spans="2:38" s="198" customFormat="1" ht="128.25" hidden="1" x14ac:dyDescent="0.2">
      <c r="B107" s="191" t="s">
        <v>455</v>
      </c>
      <c r="C107" s="192" t="s">
        <v>456</v>
      </c>
      <c r="D107" s="191" t="s">
        <v>616</v>
      </c>
      <c r="E107" s="191" t="s">
        <v>606</v>
      </c>
      <c r="F107" s="191" t="s">
        <v>607</v>
      </c>
      <c r="G107" s="191"/>
      <c r="H107" s="191" t="s">
        <v>561</v>
      </c>
      <c r="I107" s="191" t="s">
        <v>199</v>
      </c>
      <c r="J107" s="191" t="s">
        <v>199</v>
      </c>
      <c r="K107" s="191" t="s">
        <v>199</v>
      </c>
      <c r="L107" s="191" t="s">
        <v>199</v>
      </c>
      <c r="M107" s="191" t="s">
        <v>654</v>
      </c>
      <c r="N107" s="191" t="s">
        <v>655</v>
      </c>
      <c r="O107" s="194" t="s">
        <v>653</v>
      </c>
      <c r="P107" s="191" t="s">
        <v>620</v>
      </c>
      <c r="Q107" s="191" t="s">
        <v>621</v>
      </c>
      <c r="R107" s="191" t="s">
        <v>0</v>
      </c>
      <c r="S107" s="204">
        <v>45474</v>
      </c>
      <c r="T107" s="204">
        <v>45641</v>
      </c>
      <c r="U107" s="204" t="s">
        <v>519</v>
      </c>
      <c r="V107" s="51"/>
      <c r="W107" s="191"/>
      <c r="X107" s="194">
        <v>5</v>
      </c>
      <c r="Y107" s="191" t="s">
        <v>247</v>
      </c>
      <c r="Z107" s="191" t="s">
        <v>402</v>
      </c>
      <c r="AA107" s="191" t="s">
        <v>199</v>
      </c>
      <c r="AB107" s="191" t="s">
        <v>199</v>
      </c>
      <c r="AC107" s="191" t="s">
        <v>199</v>
      </c>
      <c r="AD107" s="191" t="s">
        <v>366</v>
      </c>
      <c r="AE107" s="191" t="s">
        <v>199</v>
      </c>
      <c r="AF107" s="191" t="s">
        <v>199</v>
      </c>
      <c r="AG107" s="191" t="s">
        <v>199</v>
      </c>
      <c r="AH107" s="191" t="s">
        <v>199</v>
      </c>
      <c r="AI107" s="191" t="s">
        <v>199</v>
      </c>
      <c r="AJ107" s="191" t="s">
        <v>404</v>
      </c>
      <c r="AK107" s="191" t="s">
        <v>650</v>
      </c>
      <c r="AL107" s="191" t="s">
        <v>622</v>
      </c>
    </row>
    <row r="108" spans="2:38" s="198" customFormat="1" ht="128.25" hidden="1" x14ac:dyDescent="0.2">
      <c r="B108" s="191" t="s">
        <v>455</v>
      </c>
      <c r="C108" s="192" t="s">
        <v>456</v>
      </c>
      <c r="D108" s="191" t="s">
        <v>605</v>
      </c>
      <c r="E108" s="191" t="s">
        <v>606</v>
      </c>
      <c r="F108" s="191" t="s">
        <v>607</v>
      </c>
      <c r="G108" s="191"/>
      <c r="H108" s="191" t="s">
        <v>561</v>
      </c>
      <c r="I108" s="191" t="s">
        <v>199</v>
      </c>
      <c r="J108" s="191" t="s">
        <v>199</v>
      </c>
      <c r="K108" s="191" t="s">
        <v>199</v>
      </c>
      <c r="L108" s="191" t="s">
        <v>199</v>
      </c>
      <c r="M108" s="217" t="s">
        <v>656</v>
      </c>
      <c r="N108" s="218" t="s">
        <v>657</v>
      </c>
      <c r="O108" s="194" t="s">
        <v>658</v>
      </c>
      <c r="P108" s="191" t="s">
        <v>659</v>
      </c>
      <c r="Q108" s="191" t="s">
        <v>660</v>
      </c>
      <c r="R108" s="191" t="s">
        <v>0</v>
      </c>
      <c r="S108" s="195">
        <v>45292</v>
      </c>
      <c r="T108" s="195">
        <v>45657</v>
      </c>
      <c r="U108" s="195" t="s">
        <v>519</v>
      </c>
      <c r="V108" s="51"/>
      <c r="W108" s="191"/>
      <c r="X108" s="191">
        <v>50</v>
      </c>
      <c r="Y108" s="191" t="s">
        <v>246</v>
      </c>
      <c r="Z108" s="191" t="s">
        <v>480</v>
      </c>
      <c r="AA108" s="191" t="s">
        <v>199</v>
      </c>
      <c r="AB108" s="191" t="s">
        <v>199</v>
      </c>
      <c r="AC108" s="191" t="s">
        <v>199</v>
      </c>
      <c r="AD108" s="191" t="s">
        <v>209</v>
      </c>
      <c r="AE108" s="191" t="s">
        <v>199</v>
      </c>
      <c r="AF108" s="191" t="s">
        <v>199</v>
      </c>
      <c r="AG108" s="191" t="s">
        <v>199</v>
      </c>
      <c r="AH108" s="191" t="s">
        <v>199</v>
      </c>
      <c r="AI108" s="191" t="s">
        <v>199</v>
      </c>
      <c r="AJ108" s="191" t="s">
        <v>199</v>
      </c>
      <c r="AK108" s="191" t="s">
        <v>199</v>
      </c>
      <c r="AL108" s="191" t="s">
        <v>661</v>
      </c>
    </row>
    <row r="109" spans="2:38" s="198" customFormat="1" ht="128.25" hidden="1" x14ac:dyDescent="0.2">
      <c r="B109" s="191" t="s">
        <v>455</v>
      </c>
      <c r="C109" s="192" t="s">
        <v>456</v>
      </c>
      <c r="D109" s="191" t="s">
        <v>605</v>
      </c>
      <c r="E109" s="191" t="s">
        <v>606</v>
      </c>
      <c r="F109" s="191" t="s">
        <v>607</v>
      </c>
      <c r="G109" s="191"/>
      <c r="H109" s="191" t="s">
        <v>561</v>
      </c>
      <c r="I109" s="191" t="s">
        <v>199</v>
      </c>
      <c r="J109" s="191" t="s">
        <v>199</v>
      </c>
      <c r="K109" s="191" t="s">
        <v>199</v>
      </c>
      <c r="L109" s="191" t="s">
        <v>199</v>
      </c>
      <c r="M109" s="191" t="s">
        <v>662</v>
      </c>
      <c r="N109" s="191" t="s">
        <v>663</v>
      </c>
      <c r="O109" s="194" t="s">
        <v>664</v>
      </c>
      <c r="P109" s="191" t="s">
        <v>491</v>
      </c>
      <c r="Q109" s="191" t="s">
        <v>665</v>
      </c>
      <c r="R109" s="191" t="s">
        <v>99</v>
      </c>
      <c r="S109" s="195">
        <v>45323</v>
      </c>
      <c r="T109" s="195">
        <v>45596</v>
      </c>
      <c r="U109" s="195" t="s">
        <v>519</v>
      </c>
      <c r="V109" s="51"/>
      <c r="W109" s="191"/>
      <c r="X109" s="191"/>
      <c r="Y109" s="191" t="s">
        <v>480</v>
      </c>
      <c r="Z109" s="191" t="s">
        <v>199</v>
      </c>
      <c r="AA109" s="191" t="s">
        <v>199</v>
      </c>
      <c r="AB109" s="191" t="s">
        <v>199</v>
      </c>
      <c r="AC109" s="191" t="s">
        <v>199</v>
      </c>
      <c r="AD109" s="191" t="s">
        <v>492</v>
      </c>
      <c r="AE109" s="191" t="s">
        <v>199</v>
      </c>
      <c r="AF109" s="191" t="s">
        <v>199</v>
      </c>
      <c r="AG109" s="191" t="s">
        <v>199</v>
      </c>
      <c r="AH109" s="191" t="s">
        <v>199</v>
      </c>
      <c r="AI109" s="191" t="s">
        <v>199</v>
      </c>
      <c r="AJ109" s="191" t="s">
        <v>199</v>
      </c>
      <c r="AK109" s="191" t="s">
        <v>199</v>
      </c>
      <c r="AL109" s="191" t="s">
        <v>666</v>
      </c>
    </row>
    <row r="110" spans="2:38" s="198" customFormat="1" ht="128.25" hidden="1" x14ac:dyDescent="0.2">
      <c r="B110" s="191" t="s">
        <v>455</v>
      </c>
      <c r="C110" s="192" t="s">
        <v>456</v>
      </c>
      <c r="D110" s="191" t="s">
        <v>605</v>
      </c>
      <c r="E110" s="191" t="s">
        <v>606</v>
      </c>
      <c r="F110" s="191" t="s">
        <v>607</v>
      </c>
      <c r="G110" s="191"/>
      <c r="H110" s="191" t="s">
        <v>561</v>
      </c>
      <c r="I110" s="191" t="s">
        <v>199</v>
      </c>
      <c r="J110" s="191" t="s">
        <v>199</v>
      </c>
      <c r="K110" s="191" t="s">
        <v>199</v>
      </c>
      <c r="L110" s="191" t="s">
        <v>199</v>
      </c>
      <c r="M110" s="191" t="s">
        <v>667</v>
      </c>
      <c r="N110" s="191" t="s">
        <v>668</v>
      </c>
      <c r="O110" s="194" t="s">
        <v>664</v>
      </c>
      <c r="P110" s="191" t="s">
        <v>491</v>
      </c>
      <c r="Q110" s="191" t="s">
        <v>665</v>
      </c>
      <c r="R110" s="191" t="s">
        <v>99</v>
      </c>
      <c r="S110" s="195">
        <v>45352</v>
      </c>
      <c r="T110" s="195">
        <v>45657</v>
      </c>
      <c r="U110" s="195" t="s">
        <v>519</v>
      </c>
      <c r="V110" s="51"/>
      <c r="W110" s="191"/>
      <c r="X110" s="191"/>
      <c r="Y110" s="191" t="s">
        <v>480</v>
      </c>
      <c r="Z110" s="191" t="s">
        <v>199</v>
      </c>
      <c r="AA110" s="191" t="s">
        <v>199</v>
      </c>
      <c r="AB110" s="191" t="s">
        <v>199</v>
      </c>
      <c r="AC110" s="191" t="s">
        <v>199</v>
      </c>
      <c r="AD110" s="191" t="s">
        <v>492</v>
      </c>
      <c r="AE110" s="191" t="s">
        <v>199</v>
      </c>
      <c r="AF110" s="191" t="s">
        <v>199</v>
      </c>
      <c r="AG110" s="191" t="s">
        <v>199</v>
      </c>
      <c r="AH110" s="191" t="s">
        <v>199</v>
      </c>
      <c r="AI110" s="191" t="s">
        <v>199</v>
      </c>
      <c r="AJ110" s="191" t="s">
        <v>199</v>
      </c>
      <c r="AK110" s="191" t="s">
        <v>199</v>
      </c>
      <c r="AL110" s="191" t="s">
        <v>666</v>
      </c>
    </row>
    <row r="111" spans="2:38" s="198" customFormat="1" ht="128.25" hidden="1" x14ac:dyDescent="0.2">
      <c r="B111" s="191" t="s">
        <v>455</v>
      </c>
      <c r="C111" s="192" t="s">
        <v>456</v>
      </c>
      <c r="D111" s="191" t="s">
        <v>605</v>
      </c>
      <c r="E111" s="191" t="s">
        <v>606</v>
      </c>
      <c r="F111" s="191" t="s">
        <v>607</v>
      </c>
      <c r="G111" s="191"/>
      <c r="H111" s="191" t="s">
        <v>561</v>
      </c>
      <c r="I111" s="191" t="s">
        <v>199</v>
      </c>
      <c r="J111" s="191" t="s">
        <v>199</v>
      </c>
      <c r="K111" s="191" t="s">
        <v>199</v>
      </c>
      <c r="L111" s="191" t="s">
        <v>199</v>
      </c>
      <c r="M111" s="191" t="s">
        <v>669</v>
      </c>
      <c r="N111" s="191" t="s">
        <v>670</v>
      </c>
      <c r="O111" s="194" t="s">
        <v>664</v>
      </c>
      <c r="P111" s="191" t="s">
        <v>491</v>
      </c>
      <c r="Q111" s="191" t="s">
        <v>665</v>
      </c>
      <c r="R111" s="191" t="s">
        <v>99</v>
      </c>
      <c r="S111" s="195">
        <v>45323</v>
      </c>
      <c r="T111" s="195">
        <v>45626</v>
      </c>
      <c r="U111" s="195" t="s">
        <v>519</v>
      </c>
      <c r="V111" s="51"/>
      <c r="W111" s="191"/>
      <c r="X111" s="191"/>
      <c r="Y111" s="191" t="s">
        <v>480</v>
      </c>
      <c r="Z111" s="191" t="s">
        <v>199</v>
      </c>
      <c r="AA111" s="191" t="s">
        <v>199</v>
      </c>
      <c r="AB111" s="191" t="s">
        <v>199</v>
      </c>
      <c r="AC111" s="191" t="s">
        <v>199</v>
      </c>
      <c r="AD111" s="191" t="s">
        <v>492</v>
      </c>
      <c r="AE111" s="191" t="s">
        <v>199</v>
      </c>
      <c r="AF111" s="191" t="s">
        <v>199</v>
      </c>
      <c r="AG111" s="191" t="s">
        <v>199</v>
      </c>
      <c r="AH111" s="191" t="s">
        <v>199</v>
      </c>
      <c r="AI111" s="191" t="s">
        <v>199</v>
      </c>
      <c r="AJ111" s="191" t="s">
        <v>199</v>
      </c>
      <c r="AK111" s="191" t="s">
        <v>199</v>
      </c>
      <c r="AL111" s="191" t="s">
        <v>666</v>
      </c>
    </row>
    <row r="112" spans="2:38" s="198" customFormat="1" ht="128.25" hidden="1" x14ac:dyDescent="0.2">
      <c r="B112" s="191" t="s">
        <v>455</v>
      </c>
      <c r="C112" s="192" t="s">
        <v>456</v>
      </c>
      <c r="D112" s="191" t="s">
        <v>605</v>
      </c>
      <c r="E112" s="191" t="s">
        <v>606</v>
      </c>
      <c r="F112" s="191" t="s">
        <v>607</v>
      </c>
      <c r="G112" s="191"/>
      <c r="H112" s="191" t="s">
        <v>561</v>
      </c>
      <c r="I112" s="191" t="s">
        <v>199</v>
      </c>
      <c r="J112" s="191" t="s">
        <v>199</v>
      </c>
      <c r="K112" s="191" t="s">
        <v>199</v>
      </c>
      <c r="L112" s="191" t="s">
        <v>199</v>
      </c>
      <c r="M112" s="191" t="s">
        <v>671</v>
      </c>
      <c r="N112" s="191" t="s">
        <v>671</v>
      </c>
      <c r="O112" s="194" t="s">
        <v>672</v>
      </c>
      <c r="P112" s="191" t="s">
        <v>673</v>
      </c>
      <c r="Q112" s="191" t="s">
        <v>674</v>
      </c>
      <c r="R112" s="191" t="s">
        <v>0</v>
      </c>
      <c r="S112" s="195">
        <v>45413</v>
      </c>
      <c r="T112" s="195">
        <v>45534</v>
      </c>
      <c r="U112" s="195" t="s">
        <v>519</v>
      </c>
      <c r="V112" s="207"/>
      <c r="W112" s="207"/>
      <c r="X112" s="207"/>
      <c r="Y112" s="191" t="s">
        <v>480</v>
      </c>
      <c r="Z112" s="191" t="s">
        <v>199</v>
      </c>
      <c r="AA112" s="191" t="s">
        <v>199</v>
      </c>
      <c r="AB112" s="191" t="s">
        <v>199</v>
      </c>
      <c r="AC112" s="191" t="s">
        <v>199</v>
      </c>
      <c r="AD112" s="191" t="s">
        <v>492</v>
      </c>
      <c r="AE112" s="191" t="s">
        <v>199</v>
      </c>
      <c r="AF112" s="191" t="s">
        <v>199</v>
      </c>
      <c r="AG112" s="191" t="s">
        <v>199</v>
      </c>
      <c r="AH112" s="191" t="s">
        <v>199</v>
      </c>
      <c r="AI112" s="191" t="s">
        <v>199</v>
      </c>
      <c r="AJ112" s="191" t="s">
        <v>199</v>
      </c>
      <c r="AK112" s="191" t="s">
        <v>199</v>
      </c>
      <c r="AL112" s="191" t="s">
        <v>675</v>
      </c>
    </row>
    <row r="113" spans="2:38" s="198" customFormat="1" ht="128.25" hidden="1" x14ac:dyDescent="0.2">
      <c r="B113" s="191" t="s">
        <v>455</v>
      </c>
      <c r="C113" s="192" t="s">
        <v>456</v>
      </c>
      <c r="D113" s="191" t="s">
        <v>605</v>
      </c>
      <c r="E113" s="191" t="s">
        <v>606</v>
      </c>
      <c r="F113" s="191" t="s">
        <v>607</v>
      </c>
      <c r="G113" s="191"/>
      <c r="H113" s="191" t="s">
        <v>561</v>
      </c>
      <c r="I113" s="191" t="s">
        <v>199</v>
      </c>
      <c r="J113" s="191" t="s">
        <v>199</v>
      </c>
      <c r="K113" s="191" t="s">
        <v>199</v>
      </c>
      <c r="L113" s="191" t="s">
        <v>199</v>
      </c>
      <c r="M113" s="191" t="s">
        <v>676</v>
      </c>
      <c r="N113" s="191" t="s">
        <v>677</v>
      </c>
      <c r="O113" s="194" t="s">
        <v>678</v>
      </c>
      <c r="P113" s="191" t="s">
        <v>679</v>
      </c>
      <c r="Q113" s="191" t="s">
        <v>680</v>
      </c>
      <c r="R113" s="191" t="s">
        <v>99</v>
      </c>
      <c r="S113" s="195">
        <v>45292</v>
      </c>
      <c r="T113" s="195">
        <v>45503</v>
      </c>
      <c r="U113" s="195" t="s">
        <v>519</v>
      </c>
      <c r="V113" s="51"/>
      <c r="W113" s="191"/>
      <c r="X113" s="191">
        <v>50</v>
      </c>
      <c r="Y113" s="191" t="s">
        <v>376</v>
      </c>
      <c r="Z113" s="191" t="s">
        <v>199</v>
      </c>
      <c r="AA113" s="191" t="s">
        <v>199</v>
      </c>
      <c r="AB113" s="191" t="s">
        <v>199</v>
      </c>
      <c r="AC113" s="191" t="s">
        <v>199</v>
      </c>
      <c r="AD113" s="191" t="s">
        <v>492</v>
      </c>
      <c r="AE113" s="191" t="s">
        <v>199</v>
      </c>
      <c r="AF113" s="191" t="s">
        <v>199</v>
      </c>
      <c r="AG113" s="191" t="s">
        <v>199</v>
      </c>
      <c r="AH113" s="191" t="s">
        <v>199</v>
      </c>
      <c r="AI113" s="191" t="s">
        <v>199</v>
      </c>
      <c r="AJ113" s="191" t="s">
        <v>199</v>
      </c>
      <c r="AK113" s="191" t="s">
        <v>199</v>
      </c>
      <c r="AL113" s="191" t="s">
        <v>666</v>
      </c>
    </row>
    <row r="114" spans="2:38" s="198" customFormat="1" ht="128.25" hidden="1" x14ac:dyDescent="0.2">
      <c r="B114" s="191" t="s">
        <v>455</v>
      </c>
      <c r="C114" s="192" t="s">
        <v>456</v>
      </c>
      <c r="D114" s="191" t="s">
        <v>605</v>
      </c>
      <c r="E114" s="191" t="s">
        <v>606</v>
      </c>
      <c r="F114" s="191" t="s">
        <v>607</v>
      </c>
      <c r="G114" s="191"/>
      <c r="H114" s="191" t="s">
        <v>561</v>
      </c>
      <c r="I114" s="191" t="s">
        <v>199</v>
      </c>
      <c r="J114" s="191" t="s">
        <v>199</v>
      </c>
      <c r="K114" s="191" t="s">
        <v>199</v>
      </c>
      <c r="L114" s="191" t="s">
        <v>199</v>
      </c>
      <c r="M114" s="191" t="s">
        <v>681</v>
      </c>
      <c r="N114" s="191" t="s">
        <v>682</v>
      </c>
      <c r="O114" s="194" t="s">
        <v>683</v>
      </c>
      <c r="P114" s="191" t="s">
        <v>679</v>
      </c>
      <c r="Q114" s="191" t="s">
        <v>684</v>
      </c>
      <c r="R114" s="191" t="s">
        <v>99</v>
      </c>
      <c r="S114" s="195">
        <v>45292</v>
      </c>
      <c r="T114" s="195">
        <v>45641</v>
      </c>
      <c r="U114" s="195" t="s">
        <v>519</v>
      </c>
      <c r="V114" s="51"/>
      <c r="W114" s="191"/>
      <c r="X114" s="191">
        <v>50</v>
      </c>
      <c r="Y114" s="191" t="s">
        <v>376</v>
      </c>
      <c r="Z114" s="191" t="s">
        <v>199</v>
      </c>
      <c r="AA114" s="191" t="s">
        <v>199</v>
      </c>
      <c r="AB114" s="191" t="s">
        <v>199</v>
      </c>
      <c r="AC114" s="191" t="s">
        <v>199</v>
      </c>
      <c r="AD114" s="191" t="s">
        <v>492</v>
      </c>
      <c r="AE114" s="191" t="s">
        <v>199</v>
      </c>
      <c r="AF114" s="191" t="s">
        <v>199</v>
      </c>
      <c r="AG114" s="191" t="s">
        <v>199</v>
      </c>
      <c r="AH114" s="191" t="s">
        <v>199</v>
      </c>
      <c r="AI114" s="191" t="s">
        <v>199</v>
      </c>
      <c r="AJ114" s="191" t="s">
        <v>199</v>
      </c>
      <c r="AK114" s="191" t="s">
        <v>199</v>
      </c>
      <c r="AL114" s="191" t="s">
        <v>666</v>
      </c>
    </row>
    <row r="115" spans="2:38" s="198" customFormat="1" ht="199.5" hidden="1" x14ac:dyDescent="0.2">
      <c r="B115" s="191" t="s">
        <v>523</v>
      </c>
      <c r="C115" s="192" t="s">
        <v>524</v>
      </c>
      <c r="D115" s="191" t="s">
        <v>685</v>
      </c>
      <c r="E115" s="191" t="s">
        <v>686</v>
      </c>
      <c r="F115" s="191" t="s">
        <v>687</v>
      </c>
      <c r="G115" s="191"/>
      <c r="H115" s="191" t="s">
        <v>282</v>
      </c>
      <c r="I115" s="191" t="s">
        <v>199</v>
      </c>
      <c r="J115" s="191" t="s">
        <v>199</v>
      </c>
      <c r="K115" s="191" t="s">
        <v>199</v>
      </c>
      <c r="L115" s="191" t="s">
        <v>199</v>
      </c>
      <c r="M115" s="191" t="s">
        <v>688</v>
      </c>
      <c r="N115" s="191" t="s">
        <v>689</v>
      </c>
      <c r="O115" s="194" t="s">
        <v>690</v>
      </c>
      <c r="P115" s="191" t="s">
        <v>531</v>
      </c>
      <c r="Q115" s="191" t="s">
        <v>532</v>
      </c>
      <c r="R115" s="191" t="s">
        <v>0</v>
      </c>
      <c r="S115" s="195">
        <v>45292</v>
      </c>
      <c r="T115" s="195">
        <v>45473</v>
      </c>
      <c r="U115" s="195" t="s">
        <v>199</v>
      </c>
      <c r="V115" s="51"/>
      <c r="W115" s="191"/>
      <c r="X115" s="196">
        <v>0.5</v>
      </c>
      <c r="Y115" s="191" t="s">
        <v>534</v>
      </c>
      <c r="Z115" s="191" t="s">
        <v>403</v>
      </c>
      <c r="AA115" s="191" t="s">
        <v>199</v>
      </c>
      <c r="AB115" s="191" t="s">
        <v>199</v>
      </c>
      <c r="AC115" s="191" t="s">
        <v>199</v>
      </c>
      <c r="AD115" s="191" t="s">
        <v>366</v>
      </c>
      <c r="AE115" s="191" t="s">
        <v>199</v>
      </c>
      <c r="AF115" s="191" t="s">
        <v>199</v>
      </c>
      <c r="AG115" s="191" t="s">
        <v>199</v>
      </c>
      <c r="AH115" s="191" t="s">
        <v>199</v>
      </c>
      <c r="AI115" s="191" t="s">
        <v>199</v>
      </c>
      <c r="AJ115" s="191" t="s">
        <v>367</v>
      </c>
      <c r="AK115" s="191" t="s">
        <v>368</v>
      </c>
      <c r="AL115" s="191" t="s">
        <v>536</v>
      </c>
    </row>
    <row r="116" spans="2:38" s="198" customFormat="1" ht="199.5" hidden="1" x14ac:dyDescent="0.2">
      <c r="B116" s="191" t="s">
        <v>523</v>
      </c>
      <c r="C116" s="192" t="s">
        <v>524</v>
      </c>
      <c r="D116" s="191" t="s">
        <v>685</v>
      </c>
      <c r="E116" s="191" t="s">
        <v>686</v>
      </c>
      <c r="F116" s="191" t="s">
        <v>687</v>
      </c>
      <c r="G116" s="191"/>
      <c r="H116" s="191" t="s">
        <v>282</v>
      </c>
      <c r="I116" s="191" t="s">
        <v>199</v>
      </c>
      <c r="J116" s="191" t="s">
        <v>199</v>
      </c>
      <c r="K116" s="191" t="s">
        <v>199</v>
      </c>
      <c r="L116" s="191" t="s">
        <v>199</v>
      </c>
      <c r="M116" s="191" t="s">
        <v>691</v>
      </c>
      <c r="N116" s="191" t="s">
        <v>692</v>
      </c>
      <c r="O116" s="194" t="s">
        <v>690</v>
      </c>
      <c r="P116" s="191" t="s">
        <v>531</v>
      </c>
      <c r="Q116" s="191" t="s">
        <v>532</v>
      </c>
      <c r="R116" s="191" t="s">
        <v>0</v>
      </c>
      <c r="S116" s="195">
        <v>45474</v>
      </c>
      <c r="T116" s="195">
        <v>45641</v>
      </c>
      <c r="U116" s="195" t="s">
        <v>199</v>
      </c>
      <c r="V116" s="51"/>
      <c r="W116" s="191"/>
      <c r="X116" s="196">
        <v>0.5</v>
      </c>
      <c r="Y116" s="191" t="s">
        <v>534</v>
      </c>
      <c r="Z116" s="191" t="s">
        <v>403</v>
      </c>
      <c r="AA116" s="191" t="s">
        <v>199</v>
      </c>
      <c r="AB116" s="191" t="s">
        <v>199</v>
      </c>
      <c r="AC116" s="191" t="s">
        <v>199</v>
      </c>
      <c r="AD116" s="191" t="s">
        <v>366</v>
      </c>
      <c r="AE116" s="191" t="s">
        <v>199</v>
      </c>
      <c r="AF116" s="191" t="s">
        <v>199</v>
      </c>
      <c r="AG116" s="191" t="s">
        <v>199</v>
      </c>
      <c r="AH116" s="191" t="s">
        <v>199</v>
      </c>
      <c r="AI116" s="191" t="s">
        <v>199</v>
      </c>
      <c r="AJ116" s="191" t="s">
        <v>367</v>
      </c>
      <c r="AK116" s="191" t="s">
        <v>368</v>
      </c>
      <c r="AL116" s="191" t="s">
        <v>536</v>
      </c>
    </row>
    <row r="117" spans="2:38" s="198" customFormat="1" ht="199.5" hidden="1" x14ac:dyDescent="0.2">
      <c r="B117" s="191" t="s">
        <v>523</v>
      </c>
      <c r="C117" s="192" t="s">
        <v>524</v>
      </c>
      <c r="D117" s="191" t="s">
        <v>685</v>
      </c>
      <c r="E117" s="191" t="s">
        <v>686</v>
      </c>
      <c r="F117" s="191" t="s">
        <v>687</v>
      </c>
      <c r="G117" s="191"/>
      <c r="H117" s="191" t="s">
        <v>282</v>
      </c>
      <c r="I117" s="191" t="s">
        <v>199</v>
      </c>
      <c r="J117" s="191" t="s">
        <v>199</v>
      </c>
      <c r="K117" s="191" t="s">
        <v>199</v>
      </c>
      <c r="L117" s="191" t="s">
        <v>199</v>
      </c>
      <c r="M117" s="191" t="s">
        <v>693</v>
      </c>
      <c r="N117" s="191" t="s">
        <v>694</v>
      </c>
      <c r="O117" s="194" t="s">
        <v>695</v>
      </c>
      <c r="P117" s="191" t="s">
        <v>543</v>
      </c>
      <c r="Q117" s="191" t="s">
        <v>544</v>
      </c>
      <c r="R117" s="191" t="s">
        <v>545</v>
      </c>
      <c r="S117" s="195">
        <v>45352</v>
      </c>
      <c r="T117" s="195">
        <v>45641</v>
      </c>
      <c r="U117" s="195" t="s">
        <v>519</v>
      </c>
      <c r="V117" s="51"/>
      <c r="W117" s="191"/>
      <c r="X117" s="196">
        <v>1</v>
      </c>
      <c r="Y117" s="191" t="s">
        <v>402</v>
      </c>
      <c r="Z117" s="191" t="s">
        <v>207</v>
      </c>
      <c r="AA117" s="191" t="s">
        <v>199</v>
      </c>
      <c r="AB117" s="191" t="s">
        <v>199</v>
      </c>
      <c r="AC117" s="191" t="s">
        <v>199</v>
      </c>
      <c r="AD117" s="191" t="s">
        <v>366</v>
      </c>
      <c r="AE117" s="191" t="s">
        <v>199</v>
      </c>
      <c r="AF117" s="191" t="s">
        <v>199</v>
      </c>
      <c r="AG117" s="191" t="s">
        <v>199</v>
      </c>
      <c r="AH117" s="191" t="s">
        <v>199</v>
      </c>
      <c r="AI117" s="191" t="s">
        <v>199</v>
      </c>
      <c r="AJ117" s="191" t="s">
        <v>404</v>
      </c>
      <c r="AK117" s="191" t="s">
        <v>405</v>
      </c>
      <c r="AL117" s="191" t="s">
        <v>696</v>
      </c>
    </row>
    <row r="118" spans="2:38" s="198" customFormat="1" ht="199.5" hidden="1" x14ac:dyDescent="0.2">
      <c r="B118" s="191" t="s">
        <v>523</v>
      </c>
      <c r="C118" s="192" t="s">
        <v>524</v>
      </c>
      <c r="D118" s="191" t="s">
        <v>685</v>
      </c>
      <c r="E118" s="191" t="s">
        <v>686</v>
      </c>
      <c r="F118" s="191" t="s">
        <v>687</v>
      </c>
      <c r="G118" s="191"/>
      <c r="H118" s="191" t="s">
        <v>282</v>
      </c>
      <c r="I118" s="191" t="s">
        <v>199</v>
      </c>
      <c r="J118" s="191" t="s">
        <v>199</v>
      </c>
      <c r="K118" s="191" t="s">
        <v>199</v>
      </c>
      <c r="L118" s="191" t="s">
        <v>199</v>
      </c>
      <c r="M118" s="191" t="s">
        <v>697</v>
      </c>
      <c r="N118" s="191" t="s">
        <v>698</v>
      </c>
      <c r="O118" s="194" t="s">
        <v>699</v>
      </c>
      <c r="P118" s="191" t="s">
        <v>543</v>
      </c>
      <c r="Q118" s="191" t="s">
        <v>544</v>
      </c>
      <c r="R118" s="191" t="s">
        <v>545</v>
      </c>
      <c r="S118" s="195">
        <v>45473</v>
      </c>
      <c r="T118" s="195">
        <v>45641</v>
      </c>
      <c r="U118" s="195" t="s">
        <v>519</v>
      </c>
      <c r="V118" s="51"/>
      <c r="W118" s="191"/>
      <c r="X118" s="196">
        <v>1</v>
      </c>
      <c r="Y118" s="191" t="s">
        <v>403</v>
      </c>
      <c r="Z118" s="191" t="s">
        <v>402</v>
      </c>
      <c r="AA118" s="191" t="s">
        <v>199</v>
      </c>
      <c r="AB118" s="191" t="s">
        <v>199</v>
      </c>
      <c r="AC118" s="191" t="s">
        <v>199</v>
      </c>
      <c r="AD118" s="191" t="s">
        <v>366</v>
      </c>
      <c r="AE118" s="191" t="s">
        <v>199</v>
      </c>
      <c r="AF118" s="191" t="s">
        <v>199</v>
      </c>
      <c r="AG118" s="191" t="s">
        <v>199</v>
      </c>
      <c r="AH118" s="191" t="s">
        <v>199</v>
      </c>
      <c r="AI118" s="191" t="s">
        <v>199</v>
      </c>
      <c r="AJ118" s="191" t="s">
        <v>586</v>
      </c>
      <c r="AK118" s="191" t="s">
        <v>700</v>
      </c>
      <c r="AL118" s="191" t="s">
        <v>696</v>
      </c>
    </row>
    <row r="119" spans="2:38" s="198" customFormat="1" ht="199.5" hidden="1" x14ac:dyDescent="0.2">
      <c r="B119" s="191" t="s">
        <v>523</v>
      </c>
      <c r="C119" s="192" t="s">
        <v>524</v>
      </c>
      <c r="D119" s="191" t="s">
        <v>685</v>
      </c>
      <c r="E119" s="191" t="s">
        <v>686</v>
      </c>
      <c r="F119" s="191" t="s">
        <v>687</v>
      </c>
      <c r="G119" s="191"/>
      <c r="H119" s="191" t="s">
        <v>282</v>
      </c>
      <c r="I119" s="191" t="s">
        <v>199</v>
      </c>
      <c r="J119" s="191" t="s">
        <v>199</v>
      </c>
      <c r="K119" s="191" t="s">
        <v>199</v>
      </c>
      <c r="L119" s="191" t="s">
        <v>199</v>
      </c>
      <c r="M119" s="191" t="s">
        <v>701</v>
      </c>
      <c r="N119" s="191" t="s">
        <v>702</v>
      </c>
      <c r="O119" s="194" t="s">
        <v>703</v>
      </c>
      <c r="P119" s="194" t="s">
        <v>704</v>
      </c>
      <c r="Q119" s="191" t="s">
        <v>705</v>
      </c>
      <c r="R119" s="191" t="s">
        <v>119</v>
      </c>
      <c r="S119" s="195">
        <v>45323</v>
      </c>
      <c r="T119" s="195">
        <v>45412</v>
      </c>
      <c r="U119" s="195" t="s">
        <v>519</v>
      </c>
      <c r="V119" s="51"/>
      <c r="W119" s="191"/>
      <c r="X119" s="216"/>
      <c r="Y119" s="191" t="s">
        <v>402</v>
      </c>
      <c r="Z119" s="191" t="s">
        <v>376</v>
      </c>
      <c r="AA119" s="191" t="s">
        <v>199</v>
      </c>
      <c r="AB119" s="191" t="s">
        <v>199</v>
      </c>
      <c r="AC119" s="191" t="s">
        <v>199</v>
      </c>
      <c r="AD119" s="191" t="s">
        <v>366</v>
      </c>
      <c r="AE119" s="191" t="s">
        <v>492</v>
      </c>
      <c r="AF119" s="191" t="s">
        <v>199</v>
      </c>
      <c r="AG119" s="191" t="s">
        <v>199</v>
      </c>
      <c r="AH119" s="191" t="s">
        <v>199</v>
      </c>
      <c r="AI119" s="191" t="s">
        <v>199</v>
      </c>
      <c r="AJ119" s="191" t="s">
        <v>404</v>
      </c>
      <c r="AK119" s="191" t="s">
        <v>706</v>
      </c>
      <c r="AL119" s="191" t="s">
        <v>666</v>
      </c>
    </row>
    <row r="120" spans="2:38" s="198" customFormat="1" ht="199.5" hidden="1" x14ac:dyDescent="0.2">
      <c r="B120" s="191" t="s">
        <v>523</v>
      </c>
      <c r="C120" s="192" t="s">
        <v>524</v>
      </c>
      <c r="D120" s="191" t="s">
        <v>685</v>
      </c>
      <c r="E120" s="191" t="s">
        <v>686</v>
      </c>
      <c r="F120" s="191" t="s">
        <v>687</v>
      </c>
      <c r="G120" s="191"/>
      <c r="H120" s="191" t="s">
        <v>282</v>
      </c>
      <c r="I120" s="191" t="s">
        <v>199</v>
      </c>
      <c r="J120" s="191" t="s">
        <v>199</v>
      </c>
      <c r="K120" s="191" t="s">
        <v>199</v>
      </c>
      <c r="L120" s="191" t="s">
        <v>199</v>
      </c>
      <c r="M120" s="191" t="s">
        <v>707</v>
      </c>
      <c r="N120" s="191" t="s">
        <v>707</v>
      </c>
      <c r="O120" s="194" t="s">
        <v>708</v>
      </c>
      <c r="P120" s="191" t="s">
        <v>709</v>
      </c>
      <c r="Q120" s="194" t="s">
        <v>704</v>
      </c>
      <c r="R120" s="191" t="s">
        <v>119</v>
      </c>
      <c r="S120" s="195">
        <v>45413</v>
      </c>
      <c r="T120" s="195">
        <v>45443</v>
      </c>
      <c r="U120" s="195" t="s">
        <v>519</v>
      </c>
      <c r="V120" s="51"/>
      <c r="W120" s="191"/>
      <c r="X120" s="216"/>
      <c r="Y120" s="191" t="s">
        <v>402</v>
      </c>
      <c r="Z120" s="191" t="s">
        <v>376</v>
      </c>
      <c r="AA120" s="191" t="s">
        <v>199</v>
      </c>
      <c r="AB120" s="191" t="s">
        <v>199</v>
      </c>
      <c r="AC120" s="191" t="s">
        <v>199</v>
      </c>
      <c r="AD120" s="191" t="s">
        <v>366</v>
      </c>
      <c r="AE120" s="191" t="s">
        <v>492</v>
      </c>
      <c r="AF120" s="191" t="s">
        <v>199</v>
      </c>
      <c r="AG120" s="191" t="s">
        <v>199</v>
      </c>
      <c r="AH120" s="191" t="s">
        <v>199</v>
      </c>
      <c r="AI120" s="191" t="s">
        <v>199</v>
      </c>
      <c r="AJ120" s="191" t="s">
        <v>404</v>
      </c>
      <c r="AK120" s="191" t="s">
        <v>706</v>
      </c>
      <c r="AL120" s="191" t="s">
        <v>666</v>
      </c>
    </row>
    <row r="121" spans="2:38" s="198" customFormat="1" ht="199.5" hidden="1" x14ac:dyDescent="0.2">
      <c r="B121" s="191" t="s">
        <v>523</v>
      </c>
      <c r="C121" s="192" t="s">
        <v>524</v>
      </c>
      <c r="D121" s="191" t="s">
        <v>685</v>
      </c>
      <c r="E121" s="191" t="s">
        <v>686</v>
      </c>
      <c r="F121" s="191" t="s">
        <v>687</v>
      </c>
      <c r="G121" s="191"/>
      <c r="H121" s="191" t="s">
        <v>282</v>
      </c>
      <c r="I121" s="191" t="s">
        <v>199</v>
      </c>
      <c r="J121" s="191" t="s">
        <v>199</v>
      </c>
      <c r="K121" s="191" t="s">
        <v>199</v>
      </c>
      <c r="L121" s="191" t="s">
        <v>199</v>
      </c>
      <c r="M121" s="191" t="s">
        <v>710</v>
      </c>
      <c r="N121" s="191" t="s">
        <v>710</v>
      </c>
      <c r="O121" s="194" t="s">
        <v>711</v>
      </c>
      <c r="P121" s="194" t="s">
        <v>704</v>
      </c>
      <c r="Q121" s="191" t="s">
        <v>712</v>
      </c>
      <c r="R121" s="191" t="s">
        <v>119</v>
      </c>
      <c r="S121" s="195">
        <v>45413</v>
      </c>
      <c r="T121" s="195">
        <v>45443</v>
      </c>
      <c r="U121" s="195" t="s">
        <v>519</v>
      </c>
      <c r="V121" s="51"/>
      <c r="W121" s="191"/>
      <c r="X121" s="216"/>
      <c r="Y121" s="191" t="s">
        <v>402</v>
      </c>
      <c r="Z121" s="191" t="s">
        <v>376</v>
      </c>
      <c r="AA121" s="191" t="s">
        <v>199</v>
      </c>
      <c r="AB121" s="191" t="s">
        <v>199</v>
      </c>
      <c r="AC121" s="191" t="s">
        <v>199</v>
      </c>
      <c r="AD121" s="191" t="s">
        <v>366</v>
      </c>
      <c r="AE121" s="191" t="s">
        <v>492</v>
      </c>
      <c r="AF121" s="191" t="s">
        <v>199</v>
      </c>
      <c r="AG121" s="191" t="s">
        <v>199</v>
      </c>
      <c r="AH121" s="191" t="s">
        <v>199</v>
      </c>
      <c r="AI121" s="191" t="s">
        <v>199</v>
      </c>
      <c r="AJ121" s="191" t="s">
        <v>404</v>
      </c>
      <c r="AK121" s="191" t="s">
        <v>706</v>
      </c>
      <c r="AL121" s="191" t="s">
        <v>666</v>
      </c>
    </row>
    <row r="122" spans="2:38" s="198" customFormat="1" ht="199.5" hidden="1" x14ac:dyDescent="0.2">
      <c r="B122" s="191" t="s">
        <v>523</v>
      </c>
      <c r="C122" s="192" t="s">
        <v>524</v>
      </c>
      <c r="D122" s="191" t="s">
        <v>685</v>
      </c>
      <c r="E122" s="191" t="s">
        <v>686</v>
      </c>
      <c r="F122" s="191" t="s">
        <v>687</v>
      </c>
      <c r="G122" s="191"/>
      <c r="H122" s="191" t="s">
        <v>282</v>
      </c>
      <c r="I122" s="191" t="s">
        <v>199</v>
      </c>
      <c r="J122" s="191" t="s">
        <v>199</v>
      </c>
      <c r="K122" s="191" t="s">
        <v>199</v>
      </c>
      <c r="L122" s="191" t="s">
        <v>199</v>
      </c>
      <c r="M122" s="191" t="s">
        <v>713</v>
      </c>
      <c r="N122" s="191" t="s">
        <v>713</v>
      </c>
      <c r="O122" s="194" t="s">
        <v>714</v>
      </c>
      <c r="P122" s="191" t="s">
        <v>715</v>
      </c>
      <c r="Q122" s="191"/>
      <c r="R122" s="191" t="s">
        <v>99</v>
      </c>
      <c r="S122" s="195">
        <v>45444</v>
      </c>
      <c r="T122" s="195">
        <v>45504</v>
      </c>
      <c r="U122" s="195" t="s">
        <v>519</v>
      </c>
      <c r="V122" s="51"/>
      <c r="W122" s="191"/>
      <c r="X122" s="195"/>
      <c r="Y122" s="191" t="s">
        <v>402</v>
      </c>
      <c r="Z122" s="191" t="s">
        <v>376</v>
      </c>
      <c r="AA122" s="191" t="s">
        <v>199</v>
      </c>
      <c r="AB122" s="191" t="s">
        <v>199</v>
      </c>
      <c r="AC122" s="191" t="s">
        <v>199</v>
      </c>
      <c r="AD122" s="191" t="s">
        <v>366</v>
      </c>
      <c r="AE122" s="191" t="s">
        <v>492</v>
      </c>
      <c r="AF122" s="191" t="s">
        <v>199</v>
      </c>
      <c r="AG122" s="191" t="s">
        <v>199</v>
      </c>
      <c r="AH122" s="191" t="s">
        <v>199</v>
      </c>
      <c r="AI122" s="191" t="s">
        <v>199</v>
      </c>
      <c r="AJ122" s="191" t="s">
        <v>404</v>
      </c>
      <c r="AK122" s="191" t="s">
        <v>706</v>
      </c>
      <c r="AL122" s="191" t="s">
        <v>666</v>
      </c>
    </row>
    <row r="123" spans="2:38" s="198" customFormat="1" ht="128.25" hidden="1" x14ac:dyDescent="0.2">
      <c r="B123" s="191" t="s">
        <v>455</v>
      </c>
      <c r="C123" s="192" t="s">
        <v>456</v>
      </c>
      <c r="D123" s="191" t="s">
        <v>716</v>
      </c>
      <c r="E123" s="191" t="s">
        <v>717</v>
      </c>
      <c r="F123" s="191" t="s">
        <v>717</v>
      </c>
      <c r="G123" s="191"/>
      <c r="H123" s="191" t="s">
        <v>561</v>
      </c>
      <c r="I123" s="191" t="s">
        <v>199</v>
      </c>
      <c r="J123" s="191" t="s">
        <v>199</v>
      </c>
      <c r="K123" s="191" t="s">
        <v>199</v>
      </c>
      <c r="L123" s="191" t="s">
        <v>199</v>
      </c>
      <c r="M123" s="191" t="s">
        <v>718</v>
      </c>
      <c r="N123" s="191" t="s">
        <v>719</v>
      </c>
      <c r="O123" s="194" t="s">
        <v>720</v>
      </c>
      <c r="P123" s="191" t="s">
        <v>531</v>
      </c>
      <c r="Q123" s="191" t="s">
        <v>532</v>
      </c>
      <c r="R123" s="191" t="s">
        <v>0</v>
      </c>
      <c r="S123" s="195">
        <v>45292</v>
      </c>
      <c r="T123" s="219">
        <v>45473</v>
      </c>
      <c r="U123" s="195" t="s">
        <v>519</v>
      </c>
      <c r="V123" s="195"/>
      <c r="W123" s="191"/>
      <c r="X123" s="196">
        <v>0.1</v>
      </c>
      <c r="Y123" s="191" t="s">
        <v>534</v>
      </c>
      <c r="Z123" s="191" t="s">
        <v>376</v>
      </c>
      <c r="AA123" s="191" t="s">
        <v>199</v>
      </c>
      <c r="AB123" s="191" t="s">
        <v>199</v>
      </c>
      <c r="AC123" s="191" t="s">
        <v>199</v>
      </c>
      <c r="AD123" s="191" t="s">
        <v>366</v>
      </c>
      <c r="AE123" s="191" t="s">
        <v>199</v>
      </c>
      <c r="AF123" s="191" t="s">
        <v>199</v>
      </c>
      <c r="AG123" s="191" t="s">
        <v>199</v>
      </c>
      <c r="AH123" s="191" t="s">
        <v>199</v>
      </c>
      <c r="AI123" s="191" t="s">
        <v>199</v>
      </c>
      <c r="AJ123" s="191" t="s">
        <v>367</v>
      </c>
      <c r="AK123" s="191" t="s">
        <v>721</v>
      </c>
      <c r="AL123" s="191" t="s">
        <v>536</v>
      </c>
    </row>
    <row r="124" spans="2:38" s="198" customFormat="1" ht="128.25" hidden="1" x14ac:dyDescent="0.2">
      <c r="B124" s="191" t="s">
        <v>455</v>
      </c>
      <c r="C124" s="192" t="s">
        <v>456</v>
      </c>
      <c r="D124" s="191" t="s">
        <v>716</v>
      </c>
      <c r="E124" s="191" t="s">
        <v>717</v>
      </c>
      <c r="F124" s="191" t="s">
        <v>717</v>
      </c>
      <c r="G124" s="191"/>
      <c r="H124" s="191" t="s">
        <v>561</v>
      </c>
      <c r="I124" s="191" t="s">
        <v>199</v>
      </c>
      <c r="J124" s="191" t="s">
        <v>199</v>
      </c>
      <c r="K124" s="191" t="s">
        <v>199</v>
      </c>
      <c r="L124" s="191" t="s">
        <v>199</v>
      </c>
      <c r="M124" s="191" t="s">
        <v>722</v>
      </c>
      <c r="N124" s="191" t="s">
        <v>723</v>
      </c>
      <c r="O124" s="194" t="s">
        <v>720</v>
      </c>
      <c r="P124" s="191" t="s">
        <v>531</v>
      </c>
      <c r="Q124" s="191" t="s">
        <v>532</v>
      </c>
      <c r="R124" s="191" t="s">
        <v>0</v>
      </c>
      <c r="S124" s="195">
        <v>45474</v>
      </c>
      <c r="T124" s="219">
        <v>45641</v>
      </c>
      <c r="U124" s="195" t="s">
        <v>519</v>
      </c>
      <c r="V124" s="51"/>
      <c r="W124" s="191"/>
      <c r="X124" s="196">
        <v>0.1</v>
      </c>
      <c r="Y124" s="191" t="s">
        <v>534</v>
      </c>
      <c r="Z124" s="191" t="s">
        <v>376</v>
      </c>
      <c r="AA124" s="191" t="s">
        <v>199</v>
      </c>
      <c r="AB124" s="191" t="s">
        <v>199</v>
      </c>
      <c r="AC124" s="191" t="s">
        <v>199</v>
      </c>
      <c r="AD124" s="191" t="s">
        <v>366</v>
      </c>
      <c r="AE124" s="191" t="s">
        <v>199</v>
      </c>
      <c r="AF124" s="191" t="s">
        <v>199</v>
      </c>
      <c r="AG124" s="191" t="s">
        <v>199</v>
      </c>
      <c r="AH124" s="191" t="s">
        <v>199</v>
      </c>
      <c r="AI124" s="191" t="s">
        <v>199</v>
      </c>
      <c r="AJ124" s="191" t="s">
        <v>367</v>
      </c>
      <c r="AK124" s="191" t="s">
        <v>721</v>
      </c>
      <c r="AL124" s="191" t="s">
        <v>536</v>
      </c>
    </row>
    <row r="125" spans="2:38" s="198" customFormat="1" ht="128.25" hidden="1" x14ac:dyDescent="0.2">
      <c r="B125" s="191" t="s">
        <v>455</v>
      </c>
      <c r="C125" s="192" t="s">
        <v>456</v>
      </c>
      <c r="D125" s="191" t="s">
        <v>716</v>
      </c>
      <c r="E125" s="191" t="s">
        <v>717</v>
      </c>
      <c r="F125" s="191" t="s">
        <v>717</v>
      </c>
      <c r="G125" s="191"/>
      <c r="H125" s="191" t="s">
        <v>561</v>
      </c>
      <c r="I125" s="191" t="s">
        <v>199</v>
      </c>
      <c r="J125" s="191" t="s">
        <v>199</v>
      </c>
      <c r="K125" s="191" t="s">
        <v>199</v>
      </c>
      <c r="L125" s="191" t="s">
        <v>199</v>
      </c>
      <c r="M125" s="191" t="s">
        <v>724</v>
      </c>
      <c r="N125" s="194" t="s">
        <v>725</v>
      </c>
      <c r="O125" s="191" t="s">
        <v>726</v>
      </c>
      <c r="P125" s="191" t="s">
        <v>531</v>
      </c>
      <c r="Q125" s="191" t="s">
        <v>532</v>
      </c>
      <c r="R125" s="191" t="s">
        <v>0</v>
      </c>
      <c r="S125" s="195">
        <v>45292</v>
      </c>
      <c r="T125" s="219">
        <v>45473</v>
      </c>
      <c r="U125" s="195" t="s">
        <v>519</v>
      </c>
      <c r="V125" s="51"/>
      <c r="W125" s="191"/>
      <c r="X125" s="196">
        <v>0.1</v>
      </c>
      <c r="Y125" s="191" t="s">
        <v>534</v>
      </c>
      <c r="Z125" s="191" t="s">
        <v>376</v>
      </c>
      <c r="AA125" s="191" t="s">
        <v>199</v>
      </c>
      <c r="AB125" s="191" t="s">
        <v>199</v>
      </c>
      <c r="AC125" s="191" t="s">
        <v>199</v>
      </c>
      <c r="AD125" s="191" t="s">
        <v>366</v>
      </c>
      <c r="AE125" s="191" t="s">
        <v>199</v>
      </c>
      <c r="AF125" s="191" t="s">
        <v>199</v>
      </c>
      <c r="AG125" s="191" t="s">
        <v>199</v>
      </c>
      <c r="AH125" s="191" t="s">
        <v>199</v>
      </c>
      <c r="AI125" s="191" t="s">
        <v>199</v>
      </c>
      <c r="AJ125" s="191" t="s">
        <v>367</v>
      </c>
      <c r="AK125" s="191" t="s">
        <v>411</v>
      </c>
      <c r="AL125" s="191" t="s">
        <v>536</v>
      </c>
    </row>
    <row r="126" spans="2:38" s="198" customFormat="1" ht="128.25" hidden="1" x14ac:dyDescent="0.2">
      <c r="B126" s="191" t="s">
        <v>455</v>
      </c>
      <c r="C126" s="192" t="s">
        <v>456</v>
      </c>
      <c r="D126" s="191" t="s">
        <v>716</v>
      </c>
      <c r="E126" s="191" t="s">
        <v>717</v>
      </c>
      <c r="F126" s="191" t="s">
        <v>717</v>
      </c>
      <c r="G126" s="191"/>
      <c r="H126" s="191" t="s">
        <v>561</v>
      </c>
      <c r="I126" s="191" t="s">
        <v>199</v>
      </c>
      <c r="J126" s="191" t="s">
        <v>199</v>
      </c>
      <c r="K126" s="191" t="s">
        <v>199</v>
      </c>
      <c r="L126" s="191" t="s">
        <v>199</v>
      </c>
      <c r="M126" s="191" t="s">
        <v>727</v>
      </c>
      <c r="N126" s="194" t="s">
        <v>725</v>
      </c>
      <c r="O126" s="191" t="s">
        <v>726</v>
      </c>
      <c r="P126" s="191" t="s">
        <v>532</v>
      </c>
      <c r="Q126" s="191" t="s">
        <v>531</v>
      </c>
      <c r="R126" s="191" t="s">
        <v>0</v>
      </c>
      <c r="S126" s="195">
        <v>45474</v>
      </c>
      <c r="T126" s="219">
        <v>45641</v>
      </c>
      <c r="U126" s="195" t="s">
        <v>519</v>
      </c>
      <c r="V126" s="51"/>
      <c r="W126" s="191"/>
      <c r="X126" s="196">
        <v>0.3</v>
      </c>
      <c r="Y126" s="191" t="s">
        <v>534</v>
      </c>
      <c r="Z126" s="191" t="s">
        <v>376</v>
      </c>
      <c r="AA126" s="191" t="s">
        <v>199</v>
      </c>
      <c r="AB126" s="191" t="s">
        <v>199</v>
      </c>
      <c r="AC126" s="191" t="s">
        <v>199</v>
      </c>
      <c r="AD126" s="191" t="s">
        <v>366</v>
      </c>
      <c r="AE126" s="191" t="s">
        <v>199</v>
      </c>
      <c r="AF126" s="191" t="s">
        <v>199</v>
      </c>
      <c r="AG126" s="191" t="s">
        <v>199</v>
      </c>
      <c r="AH126" s="191" t="s">
        <v>199</v>
      </c>
      <c r="AI126" s="191" t="s">
        <v>199</v>
      </c>
      <c r="AJ126" s="191" t="s">
        <v>367</v>
      </c>
      <c r="AK126" s="191" t="s">
        <v>411</v>
      </c>
      <c r="AL126" s="191" t="s">
        <v>536</v>
      </c>
    </row>
    <row r="127" spans="2:38" s="198" customFormat="1" ht="128.25" hidden="1" x14ac:dyDescent="0.2">
      <c r="B127" s="191" t="s">
        <v>455</v>
      </c>
      <c r="C127" s="192" t="s">
        <v>456</v>
      </c>
      <c r="D127" s="191" t="s">
        <v>716</v>
      </c>
      <c r="E127" s="191" t="s">
        <v>717</v>
      </c>
      <c r="F127" s="191" t="s">
        <v>717</v>
      </c>
      <c r="G127" s="191"/>
      <c r="H127" s="191" t="s">
        <v>561</v>
      </c>
      <c r="I127" s="191" t="s">
        <v>199</v>
      </c>
      <c r="J127" s="191" t="s">
        <v>199</v>
      </c>
      <c r="K127" s="191" t="s">
        <v>199</v>
      </c>
      <c r="L127" s="191" t="s">
        <v>199</v>
      </c>
      <c r="M127" s="191" t="s">
        <v>728</v>
      </c>
      <c r="N127" s="191" t="s">
        <v>729</v>
      </c>
      <c r="O127" s="194" t="s">
        <v>730</v>
      </c>
      <c r="P127" s="191" t="s">
        <v>531</v>
      </c>
      <c r="Q127" s="191" t="s">
        <v>532</v>
      </c>
      <c r="R127" s="191" t="s">
        <v>0</v>
      </c>
      <c r="S127" s="195">
        <v>45474</v>
      </c>
      <c r="T127" s="195">
        <v>45641</v>
      </c>
      <c r="U127" s="195" t="s">
        <v>519</v>
      </c>
      <c r="V127" s="51"/>
      <c r="W127" s="191"/>
      <c r="X127" s="196">
        <v>0.2</v>
      </c>
      <c r="Y127" s="191" t="s">
        <v>534</v>
      </c>
      <c r="Z127" s="191" t="s">
        <v>376</v>
      </c>
      <c r="AA127" s="191" t="s">
        <v>199</v>
      </c>
      <c r="AB127" s="191" t="s">
        <v>199</v>
      </c>
      <c r="AC127" s="191" t="s">
        <v>199</v>
      </c>
      <c r="AD127" s="191" t="s">
        <v>366</v>
      </c>
      <c r="AE127" s="191" t="s">
        <v>199</v>
      </c>
      <c r="AF127" s="191" t="s">
        <v>199</v>
      </c>
      <c r="AG127" s="191" t="s">
        <v>199</v>
      </c>
      <c r="AH127" s="191" t="s">
        <v>199</v>
      </c>
      <c r="AI127" s="191" t="s">
        <v>199</v>
      </c>
      <c r="AJ127" s="191" t="s">
        <v>404</v>
      </c>
      <c r="AK127" s="191" t="s">
        <v>612</v>
      </c>
      <c r="AL127" s="191" t="s">
        <v>536</v>
      </c>
    </row>
    <row r="128" spans="2:38" s="198" customFormat="1" ht="128.25" hidden="1" x14ac:dyDescent="0.2">
      <c r="B128" s="191" t="s">
        <v>455</v>
      </c>
      <c r="C128" s="192" t="s">
        <v>456</v>
      </c>
      <c r="D128" s="191" t="s">
        <v>716</v>
      </c>
      <c r="E128" s="191" t="s">
        <v>717</v>
      </c>
      <c r="F128" s="191" t="s">
        <v>717</v>
      </c>
      <c r="G128" s="191"/>
      <c r="H128" s="191" t="s">
        <v>561</v>
      </c>
      <c r="I128" s="191" t="s">
        <v>199</v>
      </c>
      <c r="J128" s="191" t="s">
        <v>199</v>
      </c>
      <c r="K128" s="191" t="s">
        <v>199</v>
      </c>
      <c r="L128" s="191" t="s">
        <v>199</v>
      </c>
      <c r="M128" s="191" t="s">
        <v>731</v>
      </c>
      <c r="N128" s="191" t="s">
        <v>732</v>
      </c>
      <c r="O128" s="194" t="s">
        <v>733</v>
      </c>
      <c r="P128" s="191" t="s">
        <v>531</v>
      </c>
      <c r="Q128" s="191" t="s">
        <v>532</v>
      </c>
      <c r="R128" s="191" t="s">
        <v>0</v>
      </c>
      <c r="S128" s="195">
        <v>45505</v>
      </c>
      <c r="T128" s="195">
        <v>45595</v>
      </c>
      <c r="U128" s="195" t="s">
        <v>519</v>
      </c>
      <c r="V128" s="51"/>
      <c r="W128" s="191"/>
      <c r="X128" s="196">
        <v>0.1</v>
      </c>
      <c r="Y128" s="191" t="s">
        <v>534</v>
      </c>
      <c r="Z128" s="191" t="s">
        <v>376</v>
      </c>
      <c r="AA128" s="191" t="s">
        <v>199</v>
      </c>
      <c r="AB128" s="191" t="s">
        <v>199</v>
      </c>
      <c r="AC128" s="191" t="s">
        <v>199</v>
      </c>
      <c r="AD128" s="191" t="s">
        <v>366</v>
      </c>
      <c r="AE128" s="191" t="s">
        <v>492</v>
      </c>
      <c r="AF128" s="191" t="s">
        <v>199</v>
      </c>
      <c r="AG128" s="191" t="s">
        <v>199</v>
      </c>
      <c r="AH128" s="191" t="s">
        <v>199</v>
      </c>
      <c r="AI128" s="191" t="s">
        <v>199</v>
      </c>
      <c r="AJ128" s="191" t="s">
        <v>404</v>
      </c>
      <c r="AK128" s="191" t="s">
        <v>612</v>
      </c>
      <c r="AL128" s="191" t="s">
        <v>536</v>
      </c>
    </row>
    <row r="129" spans="2:38" s="198" customFormat="1" ht="128.25" hidden="1" x14ac:dyDescent="0.2">
      <c r="B129" s="191" t="s">
        <v>455</v>
      </c>
      <c r="C129" s="192" t="s">
        <v>456</v>
      </c>
      <c r="D129" s="191" t="s">
        <v>716</v>
      </c>
      <c r="E129" s="191" t="s">
        <v>717</v>
      </c>
      <c r="F129" s="191" t="s">
        <v>717</v>
      </c>
      <c r="G129" s="191"/>
      <c r="H129" s="191" t="s">
        <v>561</v>
      </c>
      <c r="I129" s="191" t="s">
        <v>199</v>
      </c>
      <c r="J129" s="191" t="s">
        <v>199</v>
      </c>
      <c r="K129" s="191" t="s">
        <v>199</v>
      </c>
      <c r="L129" s="191" t="s">
        <v>199</v>
      </c>
      <c r="M129" s="191" t="s">
        <v>734</v>
      </c>
      <c r="N129" s="191" t="s">
        <v>735</v>
      </c>
      <c r="O129" s="194" t="s">
        <v>736</v>
      </c>
      <c r="P129" s="191" t="s">
        <v>532</v>
      </c>
      <c r="Q129" s="191" t="s">
        <v>531</v>
      </c>
      <c r="R129" s="191" t="s">
        <v>0</v>
      </c>
      <c r="S129" s="195">
        <v>45292</v>
      </c>
      <c r="T129" s="195">
        <v>45473</v>
      </c>
      <c r="U129" s="195" t="s">
        <v>519</v>
      </c>
      <c r="V129" s="51"/>
      <c r="W129" s="191"/>
      <c r="X129" s="196">
        <v>0.1</v>
      </c>
      <c r="Y129" s="191" t="s">
        <v>534</v>
      </c>
      <c r="Z129" s="191" t="s">
        <v>376</v>
      </c>
      <c r="AA129" s="191" t="s">
        <v>199</v>
      </c>
      <c r="AB129" s="191" t="s">
        <v>199</v>
      </c>
      <c r="AC129" s="191" t="s">
        <v>199</v>
      </c>
      <c r="AD129" s="191" t="s">
        <v>366</v>
      </c>
      <c r="AE129" s="191" t="s">
        <v>520</v>
      </c>
      <c r="AF129" s="191" t="s">
        <v>199</v>
      </c>
      <c r="AG129" s="191" t="s">
        <v>199</v>
      </c>
      <c r="AH129" s="191" t="s">
        <v>199</v>
      </c>
      <c r="AI129" s="191" t="s">
        <v>199</v>
      </c>
      <c r="AJ129" s="191" t="s">
        <v>367</v>
      </c>
      <c r="AK129" s="191" t="s">
        <v>650</v>
      </c>
      <c r="AL129" s="191" t="s">
        <v>536</v>
      </c>
    </row>
    <row r="130" spans="2:38" s="198" customFormat="1" ht="128.25" hidden="1" x14ac:dyDescent="0.2">
      <c r="B130" s="191" t="s">
        <v>455</v>
      </c>
      <c r="C130" s="192" t="s">
        <v>456</v>
      </c>
      <c r="D130" s="191" t="s">
        <v>716</v>
      </c>
      <c r="E130" s="191" t="s">
        <v>717</v>
      </c>
      <c r="F130" s="191" t="s">
        <v>717</v>
      </c>
      <c r="G130" s="191"/>
      <c r="H130" s="191" t="s">
        <v>561</v>
      </c>
      <c r="I130" s="191" t="s">
        <v>199</v>
      </c>
      <c r="J130" s="191" t="s">
        <v>199</v>
      </c>
      <c r="K130" s="191" t="s">
        <v>199</v>
      </c>
      <c r="L130" s="191" t="s">
        <v>199</v>
      </c>
      <c r="M130" s="191" t="s">
        <v>737</v>
      </c>
      <c r="N130" s="191" t="s">
        <v>738</v>
      </c>
      <c r="O130" s="194" t="s">
        <v>739</v>
      </c>
      <c r="P130" s="191" t="s">
        <v>259</v>
      </c>
      <c r="Q130" s="191" t="s">
        <v>740</v>
      </c>
      <c r="R130" s="194" t="s">
        <v>72</v>
      </c>
      <c r="S130" s="195">
        <v>45292</v>
      </c>
      <c r="T130" s="195">
        <v>45641</v>
      </c>
      <c r="U130" s="204" t="s">
        <v>199</v>
      </c>
      <c r="V130" s="51"/>
      <c r="W130" s="191"/>
      <c r="X130" s="196">
        <v>1</v>
      </c>
      <c r="Y130" s="191" t="s">
        <v>376</v>
      </c>
      <c r="Z130" s="191" t="s">
        <v>199</v>
      </c>
      <c r="AA130" s="191" t="s">
        <v>199</v>
      </c>
      <c r="AB130" s="191" t="s">
        <v>199</v>
      </c>
      <c r="AC130" s="191" t="s">
        <v>199</v>
      </c>
      <c r="AD130" s="191" t="s">
        <v>209</v>
      </c>
      <c r="AE130" s="191" t="s">
        <v>199</v>
      </c>
      <c r="AF130" s="191" t="s">
        <v>199</v>
      </c>
      <c r="AG130" s="191" t="s">
        <v>199</v>
      </c>
      <c r="AH130" s="191" t="s">
        <v>199</v>
      </c>
      <c r="AI130" s="191" t="s">
        <v>199</v>
      </c>
      <c r="AJ130" s="191" t="s">
        <v>199</v>
      </c>
      <c r="AK130" s="191" t="s">
        <v>199</v>
      </c>
      <c r="AL130" s="194" t="s">
        <v>262</v>
      </c>
    </row>
    <row r="131" spans="2:38" s="198" customFormat="1" ht="128.25" hidden="1" x14ac:dyDescent="0.2">
      <c r="B131" s="210" t="s">
        <v>455</v>
      </c>
      <c r="C131" s="215" t="s">
        <v>456</v>
      </c>
      <c r="D131" s="209" t="s">
        <v>716</v>
      </c>
      <c r="E131" s="191" t="s">
        <v>717</v>
      </c>
      <c r="F131" s="209" t="s">
        <v>717</v>
      </c>
      <c r="G131" s="209"/>
      <c r="H131" s="209" t="s">
        <v>561</v>
      </c>
      <c r="I131" s="209" t="s">
        <v>199</v>
      </c>
      <c r="J131" s="191" t="s">
        <v>199</v>
      </c>
      <c r="K131" s="191" t="s">
        <v>199</v>
      </c>
      <c r="L131" s="191" t="s">
        <v>199</v>
      </c>
      <c r="M131" s="191" t="s">
        <v>741</v>
      </c>
      <c r="N131" s="191" t="s">
        <v>742</v>
      </c>
      <c r="O131" s="194" t="s">
        <v>743</v>
      </c>
      <c r="P131" s="191" t="s">
        <v>349</v>
      </c>
      <c r="Q131" s="209" t="s">
        <v>398</v>
      </c>
      <c r="R131" s="191" t="s">
        <v>84</v>
      </c>
      <c r="S131" s="195">
        <v>45324</v>
      </c>
      <c r="T131" s="195">
        <v>45626</v>
      </c>
      <c r="U131" s="195" t="s">
        <v>282</v>
      </c>
      <c r="V131" s="50" t="s">
        <v>206</v>
      </c>
      <c r="W131" s="194" t="s">
        <v>206</v>
      </c>
      <c r="X131" s="196">
        <v>1</v>
      </c>
      <c r="Y131" s="191" t="s">
        <v>402</v>
      </c>
      <c r="Z131" s="191" t="s">
        <v>403</v>
      </c>
      <c r="AA131" s="191" t="s">
        <v>376</v>
      </c>
      <c r="AB131" s="191" t="s">
        <v>199</v>
      </c>
      <c r="AC131" s="194" t="s">
        <v>199</v>
      </c>
      <c r="AD131" s="191" t="s">
        <v>366</v>
      </c>
      <c r="AE131" s="191" t="s">
        <v>199</v>
      </c>
      <c r="AF131" s="191" t="s">
        <v>199</v>
      </c>
      <c r="AG131" s="191" t="s">
        <v>199</v>
      </c>
      <c r="AH131" s="191" t="s">
        <v>199</v>
      </c>
      <c r="AI131" s="191" t="s">
        <v>199</v>
      </c>
      <c r="AJ131" s="191" t="s">
        <v>367</v>
      </c>
      <c r="AK131" s="191" t="s">
        <v>368</v>
      </c>
      <c r="AL131" s="191" t="s">
        <v>420</v>
      </c>
    </row>
    <row r="132" spans="2:38" s="198" customFormat="1" ht="128.25" hidden="1" x14ac:dyDescent="0.2">
      <c r="B132" s="191" t="s">
        <v>455</v>
      </c>
      <c r="C132" s="192" t="s">
        <v>456</v>
      </c>
      <c r="D132" s="191" t="s">
        <v>716</v>
      </c>
      <c r="E132" s="191" t="s">
        <v>717</v>
      </c>
      <c r="F132" s="191" t="s">
        <v>717</v>
      </c>
      <c r="G132" s="191"/>
      <c r="H132" s="191" t="s">
        <v>561</v>
      </c>
      <c r="I132" s="191" t="s">
        <v>199</v>
      </c>
      <c r="J132" s="191" t="s">
        <v>199</v>
      </c>
      <c r="K132" s="191" t="s">
        <v>199</v>
      </c>
      <c r="L132" s="191" t="s">
        <v>199</v>
      </c>
      <c r="M132" s="191" t="s">
        <v>744</v>
      </c>
      <c r="N132" s="191" t="s">
        <v>745</v>
      </c>
      <c r="O132" s="194" t="s">
        <v>746</v>
      </c>
      <c r="P132" s="191" t="s">
        <v>620</v>
      </c>
      <c r="Q132" s="191" t="s">
        <v>621</v>
      </c>
      <c r="R132" s="191" t="s">
        <v>0</v>
      </c>
      <c r="S132" s="204">
        <v>45292</v>
      </c>
      <c r="T132" s="204">
        <v>45641</v>
      </c>
      <c r="U132" s="204" t="s">
        <v>519</v>
      </c>
      <c r="V132" s="51"/>
      <c r="W132" s="191"/>
      <c r="X132" s="194">
        <v>60</v>
      </c>
      <c r="Y132" s="191" t="s">
        <v>480</v>
      </c>
      <c r="Z132" s="191" t="s">
        <v>376</v>
      </c>
      <c r="AA132" s="191" t="s">
        <v>199</v>
      </c>
      <c r="AB132" s="191" t="s">
        <v>199</v>
      </c>
      <c r="AC132" s="191" t="s">
        <v>199</v>
      </c>
      <c r="AD132" s="191" t="s">
        <v>632</v>
      </c>
      <c r="AE132" s="191" t="s">
        <v>520</v>
      </c>
      <c r="AF132" s="191" t="s">
        <v>492</v>
      </c>
      <c r="AG132" s="191" t="s">
        <v>199</v>
      </c>
      <c r="AH132" s="191" t="s">
        <v>199</v>
      </c>
      <c r="AI132" s="191" t="s">
        <v>199</v>
      </c>
      <c r="AJ132" s="191" t="s">
        <v>199</v>
      </c>
      <c r="AK132" s="191" t="s">
        <v>199</v>
      </c>
      <c r="AL132" s="191" t="s">
        <v>622</v>
      </c>
    </row>
    <row r="133" spans="2:38" s="198" customFormat="1" ht="128.25" hidden="1" x14ac:dyDescent="0.2">
      <c r="B133" s="191" t="s">
        <v>455</v>
      </c>
      <c r="C133" s="192" t="s">
        <v>456</v>
      </c>
      <c r="D133" s="191" t="s">
        <v>716</v>
      </c>
      <c r="E133" s="191" t="s">
        <v>717</v>
      </c>
      <c r="F133" s="191" t="s">
        <v>717</v>
      </c>
      <c r="G133" s="191"/>
      <c r="H133" s="191" t="s">
        <v>561</v>
      </c>
      <c r="I133" s="191" t="s">
        <v>199</v>
      </c>
      <c r="J133" s="191" t="s">
        <v>199</v>
      </c>
      <c r="K133" s="191" t="s">
        <v>199</v>
      </c>
      <c r="L133" s="191" t="s">
        <v>199</v>
      </c>
      <c r="M133" s="191" t="s">
        <v>747</v>
      </c>
      <c r="N133" s="191" t="s">
        <v>748</v>
      </c>
      <c r="O133" s="194" t="s">
        <v>749</v>
      </c>
      <c r="P133" s="191" t="s">
        <v>620</v>
      </c>
      <c r="Q133" s="191" t="s">
        <v>621</v>
      </c>
      <c r="R133" s="191" t="s">
        <v>0</v>
      </c>
      <c r="S133" s="204">
        <v>45292</v>
      </c>
      <c r="T133" s="204">
        <v>45641</v>
      </c>
      <c r="U133" s="204" t="s">
        <v>519</v>
      </c>
      <c r="V133" s="51"/>
      <c r="W133" s="191"/>
      <c r="X133" s="194">
        <v>40</v>
      </c>
      <c r="Y133" s="191" t="s">
        <v>480</v>
      </c>
      <c r="Z133" s="191" t="s">
        <v>376</v>
      </c>
      <c r="AA133" s="191" t="s">
        <v>199</v>
      </c>
      <c r="AB133" s="191" t="s">
        <v>199</v>
      </c>
      <c r="AC133" s="191" t="s">
        <v>199</v>
      </c>
      <c r="AD133" s="191" t="s">
        <v>632</v>
      </c>
      <c r="AE133" s="191" t="s">
        <v>520</v>
      </c>
      <c r="AF133" s="191" t="s">
        <v>492</v>
      </c>
      <c r="AG133" s="191" t="s">
        <v>199</v>
      </c>
      <c r="AH133" s="191" t="s">
        <v>199</v>
      </c>
      <c r="AI133" s="191" t="s">
        <v>199</v>
      </c>
      <c r="AJ133" s="191" t="s">
        <v>199</v>
      </c>
      <c r="AK133" s="191" t="s">
        <v>199</v>
      </c>
      <c r="AL133" s="191" t="s">
        <v>622</v>
      </c>
    </row>
    <row r="134" spans="2:38" s="198" customFormat="1" ht="128.25" hidden="1" x14ac:dyDescent="0.2">
      <c r="B134" s="191" t="s">
        <v>455</v>
      </c>
      <c r="C134" s="192" t="s">
        <v>456</v>
      </c>
      <c r="D134" s="191" t="s">
        <v>716</v>
      </c>
      <c r="E134" s="191" t="s">
        <v>717</v>
      </c>
      <c r="F134" s="191" t="s">
        <v>717</v>
      </c>
      <c r="G134" s="191"/>
      <c r="H134" s="191" t="s">
        <v>561</v>
      </c>
      <c r="I134" s="191" t="s">
        <v>199</v>
      </c>
      <c r="J134" s="191" t="s">
        <v>199</v>
      </c>
      <c r="K134" s="191" t="s">
        <v>199</v>
      </c>
      <c r="L134" s="191" t="s">
        <v>199</v>
      </c>
      <c r="M134" s="217" t="s">
        <v>750</v>
      </c>
      <c r="N134" s="191" t="s">
        <v>751</v>
      </c>
      <c r="O134" s="194" t="s">
        <v>752</v>
      </c>
      <c r="P134" s="191" t="s">
        <v>673</v>
      </c>
      <c r="Q134" s="191" t="s">
        <v>674</v>
      </c>
      <c r="R134" s="191" t="s">
        <v>0</v>
      </c>
      <c r="S134" s="195">
        <v>45292</v>
      </c>
      <c r="T134" s="195">
        <v>45473</v>
      </c>
      <c r="U134" s="195" t="s">
        <v>0</v>
      </c>
      <c r="V134" s="51"/>
      <c r="W134" s="191"/>
      <c r="X134" s="191">
        <v>40</v>
      </c>
      <c r="Y134" s="191" t="s">
        <v>451</v>
      </c>
      <c r="Z134" s="191" t="s">
        <v>208</v>
      </c>
      <c r="AA134" s="191" t="s">
        <v>376</v>
      </c>
      <c r="AB134" s="191" t="s">
        <v>199</v>
      </c>
      <c r="AC134" s="191" t="s">
        <v>199</v>
      </c>
      <c r="AD134" s="191" t="s">
        <v>209</v>
      </c>
      <c r="AE134" s="191" t="s">
        <v>199</v>
      </c>
      <c r="AF134" s="191" t="s">
        <v>199</v>
      </c>
      <c r="AG134" s="191" t="s">
        <v>199</v>
      </c>
      <c r="AH134" s="191" t="s">
        <v>199</v>
      </c>
      <c r="AI134" s="191" t="s">
        <v>199</v>
      </c>
      <c r="AJ134" s="191" t="s">
        <v>199</v>
      </c>
      <c r="AK134" s="191" t="s">
        <v>199</v>
      </c>
      <c r="AL134" s="191" t="s">
        <v>675</v>
      </c>
    </row>
    <row r="135" spans="2:38" s="198" customFormat="1" ht="128.25" hidden="1" x14ac:dyDescent="0.2">
      <c r="B135" s="191" t="s">
        <v>455</v>
      </c>
      <c r="C135" s="192" t="s">
        <v>456</v>
      </c>
      <c r="D135" s="191" t="s">
        <v>716</v>
      </c>
      <c r="E135" s="191" t="s">
        <v>717</v>
      </c>
      <c r="F135" s="191" t="s">
        <v>717</v>
      </c>
      <c r="G135" s="191"/>
      <c r="H135" s="191" t="s">
        <v>561</v>
      </c>
      <c r="I135" s="191" t="s">
        <v>199</v>
      </c>
      <c r="J135" s="191" t="s">
        <v>199</v>
      </c>
      <c r="K135" s="191" t="s">
        <v>199</v>
      </c>
      <c r="L135" s="191" t="s">
        <v>199</v>
      </c>
      <c r="M135" s="217" t="s">
        <v>754</v>
      </c>
      <c r="N135" s="191" t="s">
        <v>755</v>
      </c>
      <c r="O135" s="194" t="s">
        <v>756</v>
      </c>
      <c r="P135" s="191" t="s">
        <v>673</v>
      </c>
      <c r="Q135" s="191" t="s">
        <v>674</v>
      </c>
      <c r="R135" s="191" t="s">
        <v>0</v>
      </c>
      <c r="S135" s="195">
        <v>45505</v>
      </c>
      <c r="T135" s="195">
        <v>45641</v>
      </c>
      <c r="U135" s="195" t="s">
        <v>0</v>
      </c>
      <c r="V135" s="51"/>
      <c r="W135" s="191"/>
      <c r="X135" s="191">
        <v>10</v>
      </c>
      <c r="Y135" s="191" t="s">
        <v>451</v>
      </c>
      <c r="Z135" s="191" t="s">
        <v>208</v>
      </c>
      <c r="AA135" s="191" t="s">
        <v>376</v>
      </c>
      <c r="AB135" s="191" t="s">
        <v>199</v>
      </c>
      <c r="AC135" s="191" t="s">
        <v>199</v>
      </c>
      <c r="AD135" s="191" t="s">
        <v>492</v>
      </c>
      <c r="AE135" s="191" t="s">
        <v>199</v>
      </c>
      <c r="AF135" s="191" t="s">
        <v>199</v>
      </c>
      <c r="AG135" s="191" t="s">
        <v>199</v>
      </c>
      <c r="AH135" s="191" t="s">
        <v>199</v>
      </c>
      <c r="AI135" s="191" t="s">
        <v>199</v>
      </c>
      <c r="AJ135" s="191" t="s">
        <v>199</v>
      </c>
      <c r="AK135" s="191" t="s">
        <v>199</v>
      </c>
      <c r="AL135" s="191" t="s">
        <v>675</v>
      </c>
    </row>
    <row r="136" spans="2:38" s="198" customFormat="1" ht="128.25" hidden="1" x14ac:dyDescent="0.2">
      <c r="B136" s="191" t="s">
        <v>455</v>
      </c>
      <c r="C136" s="192" t="s">
        <v>456</v>
      </c>
      <c r="D136" s="191" t="s">
        <v>716</v>
      </c>
      <c r="E136" s="191" t="s">
        <v>717</v>
      </c>
      <c r="F136" s="191" t="s">
        <v>717</v>
      </c>
      <c r="G136" s="191"/>
      <c r="H136" s="191" t="s">
        <v>561</v>
      </c>
      <c r="I136" s="191" t="s">
        <v>199</v>
      </c>
      <c r="J136" s="191" t="s">
        <v>199</v>
      </c>
      <c r="K136" s="191" t="s">
        <v>199</v>
      </c>
      <c r="L136" s="191" t="s">
        <v>199</v>
      </c>
      <c r="M136" s="217" t="s">
        <v>758</v>
      </c>
      <c r="N136" s="191" t="s">
        <v>759</v>
      </c>
      <c r="O136" s="194" t="s">
        <v>760</v>
      </c>
      <c r="P136" s="191" t="s">
        <v>673</v>
      </c>
      <c r="Q136" s="191" t="s">
        <v>674</v>
      </c>
      <c r="R136" s="191" t="s">
        <v>0</v>
      </c>
      <c r="S136" s="195">
        <v>45292</v>
      </c>
      <c r="T136" s="195">
        <v>45473</v>
      </c>
      <c r="U136" s="195" t="s">
        <v>0</v>
      </c>
      <c r="V136" s="51"/>
      <c r="W136" s="191"/>
      <c r="X136" s="191">
        <v>30</v>
      </c>
      <c r="Y136" s="191" t="s">
        <v>451</v>
      </c>
      <c r="Z136" s="191" t="s">
        <v>208</v>
      </c>
      <c r="AA136" s="191" t="s">
        <v>376</v>
      </c>
      <c r="AB136" s="191" t="s">
        <v>199</v>
      </c>
      <c r="AC136" s="191" t="s">
        <v>199</v>
      </c>
      <c r="AD136" s="191" t="s">
        <v>492</v>
      </c>
      <c r="AE136" s="191" t="s">
        <v>199</v>
      </c>
      <c r="AF136" s="191" t="s">
        <v>199</v>
      </c>
      <c r="AG136" s="191" t="s">
        <v>199</v>
      </c>
      <c r="AH136" s="191" t="s">
        <v>199</v>
      </c>
      <c r="AI136" s="191" t="s">
        <v>199</v>
      </c>
      <c r="AJ136" s="191" t="s">
        <v>199</v>
      </c>
      <c r="AK136" s="191" t="s">
        <v>199</v>
      </c>
      <c r="AL136" s="191" t="s">
        <v>675</v>
      </c>
    </row>
    <row r="137" spans="2:38" s="198" customFormat="1" ht="128.25" hidden="1" x14ac:dyDescent="0.2">
      <c r="B137" s="191" t="s">
        <v>455</v>
      </c>
      <c r="C137" s="192" t="s">
        <v>456</v>
      </c>
      <c r="D137" s="191" t="s">
        <v>716</v>
      </c>
      <c r="E137" s="191" t="s">
        <v>717</v>
      </c>
      <c r="F137" s="191" t="s">
        <v>717</v>
      </c>
      <c r="G137" s="191"/>
      <c r="H137" s="191" t="s">
        <v>561</v>
      </c>
      <c r="I137" s="191" t="s">
        <v>199</v>
      </c>
      <c r="J137" s="191" t="s">
        <v>199</v>
      </c>
      <c r="K137" s="191" t="s">
        <v>199</v>
      </c>
      <c r="L137" s="191" t="s">
        <v>199</v>
      </c>
      <c r="M137" s="217" t="s">
        <v>761</v>
      </c>
      <c r="N137" s="191" t="s">
        <v>762</v>
      </c>
      <c r="O137" s="194" t="s">
        <v>763</v>
      </c>
      <c r="P137" s="191" t="s">
        <v>673</v>
      </c>
      <c r="Q137" s="191" t="s">
        <v>674</v>
      </c>
      <c r="R137" s="191" t="s">
        <v>0</v>
      </c>
      <c r="S137" s="195">
        <v>45474</v>
      </c>
      <c r="T137" s="195">
        <v>45641</v>
      </c>
      <c r="U137" s="195" t="s">
        <v>0</v>
      </c>
      <c r="V137" s="51"/>
      <c r="W137" s="191"/>
      <c r="X137" s="191">
        <v>10</v>
      </c>
      <c r="Y137" s="191" t="s">
        <v>451</v>
      </c>
      <c r="Z137" s="191" t="s">
        <v>208</v>
      </c>
      <c r="AA137" s="191" t="s">
        <v>376</v>
      </c>
      <c r="AB137" s="191" t="s">
        <v>199</v>
      </c>
      <c r="AC137" s="191" t="s">
        <v>199</v>
      </c>
      <c r="AD137" s="191" t="s">
        <v>492</v>
      </c>
      <c r="AE137" s="191" t="s">
        <v>199</v>
      </c>
      <c r="AF137" s="191" t="s">
        <v>199</v>
      </c>
      <c r="AG137" s="191" t="s">
        <v>199</v>
      </c>
      <c r="AH137" s="191" t="s">
        <v>199</v>
      </c>
      <c r="AI137" s="191" t="s">
        <v>199</v>
      </c>
      <c r="AJ137" s="191" t="s">
        <v>199</v>
      </c>
      <c r="AK137" s="191" t="s">
        <v>199</v>
      </c>
      <c r="AL137" s="191" t="s">
        <v>675</v>
      </c>
    </row>
    <row r="138" spans="2:38" s="198" customFormat="1" ht="128.25" hidden="1" x14ac:dyDescent="0.2">
      <c r="B138" s="191" t="s">
        <v>455</v>
      </c>
      <c r="C138" s="192" t="s">
        <v>456</v>
      </c>
      <c r="D138" s="191" t="s">
        <v>716</v>
      </c>
      <c r="E138" s="191" t="s">
        <v>717</v>
      </c>
      <c r="F138" s="191" t="s">
        <v>717</v>
      </c>
      <c r="G138" s="191"/>
      <c r="H138" s="191" t="s">
        <v>765</v>
      </c>
      <c r="I138" s="191" t="s">
        <v>199</v>
      </c>
      <c r="J138" s="191" t="s">
        <v>199</v>
      </c>
      <c r="K138" s="191" t="s">
        <v>199</v>
      </c>
      <c r="L138" s="191" t="s">
        <v>199</v>
      </c>
      <c r="M138" s="217" t="s">
        <v>766</v>
      </c>
      <c r="N138" s="217" t="s">
        <v>767</v>
      </c>
      <c r="O138" s="194" t="s">
        <v>768</v>
      </c>
      <c r="P138" s="191" t="s">
        <v>673</v>
      </c>
      <c r="Q138" s="191" t="s">
        <v>674</v>
      </c>
      <c r="R138" s="191" t="s">
        <v>0</v>
      </c>
      <c r="S138" s="195">
        <v>45473</v>
      </c>
      <c r="T138" s="195">
        <v>45641</v>
      </c>
      <c r="U138" s="195" t="s">
        <v>519</v>
      </c>
      <c r="V138" s="51"/>
      <c r="W138" s="191"/>
      <c r="X138" s="191">
        <v>50</v>
      </c>
      <c r="Y138" s="191" t="s">
        <v>451</v>
      </c>
      <c r="Z138" s="191" t="s">
        <v>208</v>
      </c>
      <c r="AA138" s="191" t="s">
        <v>356</v>
      </c>
      <c r="AB138" s="191" t="s">
        <v>376</v>
      </c>
      <c r="AC138" s="191" t="s">
        <v>199</v>
      </c>
      <c r="AD138" s="191" t="s">
        <v>492</v>
      </c>
      <c r="AE138" s="191" t="s">
        <v>199</v>
      </c>
      <c r="AF138" s="191" t="s">
        <v>199</v>
      </c>
      <c r="AG138" s="191" t="s">
        <v>199</v>
      </c>
      <c r="AH138" s="191" t="s">
        <v>199</v>
      </c>
      <c r="AI138" s="191" t="s">
        <v>199</v>
      </c>
      <c r="AJ138" s="191" t="s">
        <v>199</v>
      </c>
      <c r="AK138" s="191" t="s">
        <v>199</v>
      </c>
      <c r="AL138" s="191" t="s">
        <v>675</v>
      </c>
    </row>
    <row r="139" spans="2:38" s="198" customFormat="1" ht="128.25" hidden="1" x14ac:dyDescent="0.2">
      <c r="B139" s="191" t="s">
        <v>455</v>
      </c>
      <c r="C139" s="192" t="s">
        <v>456</v>
      </c>
      <c r="D139" s="191" t="s">
        <v>716</v>
      </c>
      <c r="E139" s="191" t="s">
        <v>717</v>
      </c>
      <c r="F139" s="191" t="s">
        <v>717</v>
      </c>
      <c r="G139" s="191"/>
      <c r="H139" s="191" t="s">
        <v>765</v>
      </c>
      <c r="I139" s="191" t="s">
        <v>199</v>
      </c>
      <c r="J139" s="191" t="s">
        <v>199</v>
      </c>
      <c r="K139" s="191" t="s">
        <v>199</v>
      </c>
      <c r="L139" s="191" t="s">
        <v>199</v>
      </c>
      <c r="M139" s="217" t="s">
        <v>769</v>
      </c>
      <c r="N139" s="217" t="s">
        <v>770</v>
      </c>
      <c r="O139" s="194" t="s">
        <v>771</v>
      </c>
      <c r="P139" s="191" t="s">
        <v>673</v>
      </c>
      <c r="Q139" s="191" t="s">
        <v>674</v>
      </c>
      <c r="R139" s="191" t="s">
        <v>0</v>
      </c>
      <c r="S139" s="195">
        <v>45292</v>
      </c>
      <c r="T139" s="195">
        <v>45641</v>
      </c>
      <c r="U139" s="195" t="s">
        <v>519</v>
      </c>
      <c r="V139" s="51"/>
      <c r="W139" s="191"/>
      <c r="X139" s="191">
        <v>50</v>
      </c>
      <c r="Y139" s="191" t="s">
        <v>451</v>
      </c>
      <c r="Z139" s="191" t="s">
        <v>208</v>
      </c>
      <c r="AA139" s="191" t="s">
        <v>376</v>
      </c>
      <c r="AB139" s="191" t="s">
        <v>480</v>
      </c>
      <c r="AC139" s="191" t="s">
        <v>199</v>
      </c>
      <c r="AD139" s="191" t="s">
        <v>520</v>
      </c>
      <c r="AE139" s="191" t="s">
        <v>199</v>
      </c>
      <c r="AF139" s="191" t="s">
        <v>199</v>
      </c>
      <c r="AG139" s="191" t="s">
        <v>199</v>
      </c>
      <c r="AH139" s="191" t="s">
        <v>199</v>
      </c>
      <c r="AI139" s="191" t="s">
        <v>199</v>
      </c>
      <c r="AJ139" s="191" t="s">
        <v>199</v>
      </c>
      <c r="AK139" s="191" t="s">
        <v>199</v>
      </c>
      <c r="AL139" s="191" t="s">
        <v>675</v>
      </c>
    </row>
    <row r="140" spans="2:38" s="198" customFormat="1" ht="128.25" hidden="1" x14ac:dyDescent="0.2">
      <c r="B140" s="191" t="s">
        <v>455</v>
      </c>
      <c r="C140" s="192" t="s">
        <v>456</v>
      </c>
      <c r="D140" s="191" t="s">
        <v>716</v>
      </c>
      <c r="E140" s="191" t="s">
        <v>717</v>
      </c>
      <c r="F140" s="191" t="s">
        <v>717</v>
      </c>
      <c r="G140" s="191"/>
      <c r="H140" s="191" t="s">
        <v>561</v>
      </c>
      <c r="I140" s="191" t="s">
        <v>199</v>
      </c>
      <c r="J140" s="191" t="s">
        <v>199</v>
      </c>
      <c r="K140" s="191" t="s">
        <v>199</v>
      </c>
      <c r="L140" s="191" t="s">
        <v>199</v>
      </c>
      <c r="M140" s="191" t="s">
        <v>772</v>
      </c>
      <c r="N140" s="191" t="s">
        <v>773</v>
      </c>
      <c r="O140" s="194" t="s">
        <v>774</v>
      </c>
      <c r="P140" s="220" t="s">
        <v>775</v>
      </c>
      <c r="Q140" s="220" t="s">
        <v>776</v>
      </c>
      <c r="R140" s="191" t="s">
        <v>199</v>
      </c>
      <c r="S140" s="195">
        <v>45292</v>
      </c>
      <c r="T140" s="195">
        <v>45473</v>
      </c>
      <c r="U140" s="195" t="s">
        <v>519</v>
      </c>
      <c r="V140" s="51"/>
      <c r="W140" s="191"/>
      <c r="X140" s="196">
        <v>0.5</v>
      </c>
      <c r="Y140" s="191" t="s">
        <v>208</v>
      </c>
      <c r="Z140" s="191" t="s">
        <v>376</v>
      </c>
      <c r="AA140" s="191" t="s">
        <v>402</v>
      </c>
      <c r="AB140" s="191" t="s">
        <v>199</v>
      </c>
      <c r="AC140" s="191" t="s">
        <v>199</v>
      </c>
      <c r="AD140" s="191" t="s">
        <v>366</v>
      </c>
      <c r="AE140" s="191" t="s">
        <v>520</v>
      </c>
      <c r="AF140" s="191" t="s">
        <v>199</v>
      </c>
      <c r="AG140" s="191" t="s">
        <v>199</v>
      </c>
      <c r="AH140" s="191" t="s">
        <v>199</v>
      </c>
      <c r="AI140" s="191" t="s">
        <v>199</v>
      </c>
      <c r="AJ140" s="191" t="s">
        <v>777</v>
      </c>
      <c r="AK140" s="191" t="s">
        <v>411</v>
      </c>
      <c r="AL140" s="191" t="s">
        <v>778</v>
      </c>
    </row>
    <row r="141" spans="2:38" s="198" customFormat="1" ht="128.25" hidden="1" x14ac:dyDescent="0.2">
      <c r="B141" s="191" t="s">
        <v>455</v>
      </c>
      <c r="C141" s="192" t="s">
        <v>456</v>
      </c>
      <c r="D141" s="191" t="s">
        <v>716</v>
      </c>
      <c r="E141" s="191" t="s">
        <v>717</v>
      </c>
      <c r="F141" s="191" t="s">
        <v>717</v>
      </c>
      <c r="G141" s="191"/>
      <c r="H141" s="191" t="s">
        <v>561</v>
      </c>
      <c r="I141" s="191" t="s">
        <v>199</v>
      </c>
      <c r="J141" s="191" t="s">
        <v>199</v>
      </c>
      <c r="K141" s="191" t="s">
        <v>199</v>
      </c>
      <c r="L141" s="191" t="s">
        <v>199</v>
      </c>
      <c r="M141" s="191" t="s">
        <v>779</v>
      </c>
      <c r="N141" s="191" t="s">
        <v>780</v>
      </c>
      <c r="O141" s="194" t="s">
        <v>774</v>
      </c>
      <c r="P141" s="220" t="s">
        <v>775</v>
      </c>
      <c r="Q141" s="220" t="s">
        <v>776</v>
      </c>
      <c r="R141" s="191" t="s">
        <v>199</v>
      </c>
      <c r="S141" s="195">
        <v>45474</v>
      </c>
      <c r="T141" s="195">
        <v>45657</v>
      </c>
      <c r="U141" s="195" t="s">
        <v>519</v>
      </c>
      <c r="V141" s="51"/>
      <c r="W141" s="191"/>
      <c r="X141" s="196">
        <v>0.5</v>
      </c>
      <c r="Y141" s="191" t="s">
        <v>208</v>
      </c>
      <c r="Z141" s="191" t="s">
        <v>376</v>
      </c>
      <c r="AA141" s="191" t="s">
        <v>402</v>
      </c>
      <c r="AB141" s="191" t="s">
        <v>199</v>
      </c>
      <c r="AC141" s="191" t="s">
        <v>199</v>
      </c>
      <c r="AD141" s="191" t="s">
        <v>366</v>
      </c>
      <c r="AE141" s="191" t="s">
        <v>520</v>
      </c>
      <c r="AF141" s="191" t="s">
        <v>199</v>
      </c>
      <c r="AG141" s="191" t="s">
        <v>199</v>
      </c>
      <c r="AH141" s="191" t="s">
        <v>199</v>
      </c>
      <c r="AI141" s="191" t="s">
        <v>199</v>
      </c>
      <c r="AJ141" s="191" t="s">
        <v>777</v>
      </c>
      <c r="AK141" s="191" t="s">
        <v>411</v>
      </c>
      <c r="AL141" s="191" t="s">
        <v>778</v>
      </c>
    </row>
    <row r="142" spans="2:38" s="198" customFormat="1" ht="128.25" x14ac:dyDescent="0.2">
      <c r="B142" s="191" t="s">
        <v>455</v>
      </c>
      <c r="C142" s="192" t="s">
        <v>456</v>
      </c>
      <c r="D142" s="191" t="s">
        <v>716</v>
      </c>
      <c r="E142" s="191" t="s">
        <v>717</v>
      </c>
      <c r="F142" s="191" t="s">
        <v>717</v>
      </c>
      <c r="G142" s="191"/>
      <c r="H142" s="191" t="s">
        <v>561</v>
      </c>
      <c r="I142" s="191" t="s">
        <v>199</v>
      </c>
      <c r="J142" s="191" t="s">
        <v>199</v>
      </c>
      <c r="K142" s="191" t="s">
        <v>199</v>
      </c>
      <c r="L142" s="191" t="s">
        <v>199</v>
      </c>
      <c r="M142" s="191" t="s">
        <v>781</v>
      </c>
      <c r="N142" s="191" t="s">
        <v>782</v>
      </c>
      <c r="O142" s="194" t="s">
        <v>783</v>
      </c>
      <c r="P142" s="191" t="s">
        <v>784</v>
      </c>
      <c r="Q142" s="191" t="s">
        <v>785</v>
      </c>
      <c r="R142" s="191" t="s">
        <v>0</v>
      </c>
      <c r="S142" s="195">
        <v>45292</v>
      </c>
      <c r="T142" s="195">
        <v>45412</v>
      </c>
      <c r="U142" s="195" t="s">
        <v>0</v>
      </c>
      <c r="V142" s="51"/>
      <c r="W142" s="191">
        <v>98</v>
      </c>
      <c r="X142" s="191">
        <v>30</v>
      </c>
      <c r="Y142" s="191" t="s">
        <v>248</v>
      </c>
      <c r="Z142" s="191" t="s">
        <v>246</v>
      </c>
      <c r="AA142" s="191" t="s">
        <v>376</v>
      </c>
      <c r="AB142" s="191" t="s">
        <v>199</v>
      </c>
      <c r="AC142" s="191" t="s">
        <v>199</v>
      </c>
      <c r="AD142" s="191" t="s">
        <v>209</v>
      </c>
      <c r="AE142" s="191" t="s">
        <v>199</v>
      </c>
      <c r="AF142" s="191" t="s">
        <v>199</v>
      </c>
      <c r="AG142" s="191" t="s">
        <v>199</v>
      </c>
      <c r="AH142" s="191" t="s">
        <v>199</v>
      </c>
      <c r="AI142" s="191" t="s">
        <v>199</v>
      </c>
      <c r="AJ142" s="191" t="s">
        <v>199</v>
      </c>
      <c r="AK142" s="191" t="s">
        <v>199</v>
      </c>
      <c r="AL142" s="191" t="s">
        <v>786</v>
      </c>
    </row>
    <row r="143" spans="2:38" s="198" customFormat="1" ht="128.25" x14ac:dyDescent="0.2">
      <c r="B143" s="191" t="s">
        <v>455</v>
      </c>
      <c r="C143" s="192" t="s">
        <v>456</v>
      </c>
      <c r="D143" s="191" t="s">
        <v>716</v>
      </c>
      <c r="E143" s="191" t="s">
        <v>717</v>
      </c>
      <c r="F143" s="191" t="s">
        <v>717</v>
      </c>
      <c r="G143" s="191"/>
      <c r="H143" s="191" t="s">
        <v>561</v>
      </c>
      <c r="I143" s="191" t="s">
        <v>199</v>
      </c>
      <c r="J143" s="191" t="s">
        <v>199</v>
      </c>
      <c r="K143" s="191" t="s">
        <v>199</v>
      </c>
      <c r="L143" s="191" t="s">
        <v>199</v>
      </c>
      <c r="M143" s="191" t="s">
        <v>787</v>
      </c>
      <c r="N143" s="191" t="s">
        <v>788</v>
      </c>
      <c r="O143" s="194" t="s">
        <v>789</v>
      </c>
      <c r="P143" s="191" t="s">
        <v>784</v>
      </c>
      <c r="Q143" s="191" t="s">
        <v>785</v>
      </c>
      <c r="R143" s="191" t="s">
        <v>0</v>
      </c>
      <c r="S143" s="195">
        <v>45292</v>
      </c>
      <c r="T143" s="195">
        <v>45503</v>
      </c>
      <c r="U143" s="195" t="s">
        <v>0</v>
      </c>
      <c r="V143" s="51"/>
      <c r="W143" s="191">
        <v>98</v>
      </c>
      <c r="X143" s="191">
        <v>30</v>
      </c>
      <c r="Y143" s="191" t="s">
        <v>248</v>
      </c>
      <c r="Z143" s="191" t="s">
        <v>246</v>
      </c>
      <c r="AA143" s="191" t="s">
        <v>376</v>
      </c>
      <c r="AB143" s="191" t="s">
        <v>199</v>
      </c>
      <c r="AC143" s="191" t="s">
        <v>199</v>
      </c>
      <c r="AD143" s="191" t="s">
        <v>209</v>
      </c>
      <c r="AE143" s="191" t="s">
        <v>199</v>
      </c>
      <c r="AF143" s="191" t="s">
        <v>199</v>
      </c>
      <c r="AG143" s="191" t="s">
        <v>199</v>
      </c>
      <c r="AH143" s="191" t="s">
        <v>199</v>
      </c>
      <c r="AI143" s="191" t="s">
        <v>199</v>
      </c>
      <c r="AJ143" s="191" t="s">
        <v>199</v>
      </c>
      <c r="AK143" s="191" t="s">
        <v>199</v>
      </c>
      <c r="AL143" s="191" t="s">
        <v>786</v>
      </c>
    </row>
    <row r="144" spans="2:38" s="198" customFormat="1" ht="128.25" x14ac:dyDescent="0.2">
      <c r="B144" s="191" t="s">
        <v>455</v>
      </c>
      <c r="C144" s="192" t="s">
        <v>456</v>
      </c>
      <c r="D144" s="191" t="s">
        <v>716</v>
      </c>
      <c r="E144" s="191" t="s">
        <v>717</v>
      </c>
      <c r="F144" s="191" t="s">
        <v>717</v>
      </c>
      <c r="G144" s="191"/>
      <c r="H144" s="191" t="s">
        <v>561</v>
      </c>
      <c r="I144" s="191" t="s">
        <v>199</v>
      </c>
      <c r="J144" s="191" t="s">
        <v>199</v>
      </c>
      <c r="K144" s="191" t="s">
        <v>199</v>
      </c>
      <c r="L144" s="191" t="s">
        <v>199</v>
      </c>
      <c r="M144" s="191" t="s">
        <v>790</v>
      </c>
      <c r="N144" s="191" t="s">
        <v>791</v>
      </c>
      <c r="O144" s="194" t="s">
        <v>792</v>
      </c>
      <c r="P144" s="191" t="s">
        <v>784</v>
      </c>
      <c r="Q144" s="191" t="s">
        <v>785</v>
      </c>
      <c r="R144" s="191" t="s">
        <v>0</v>
      </c>
      <c r="S144" s="195">
        <v>45292</v>
      </c>
      <c r="T144" s="195">
        <v>45641</v>
      </c>
      <c r="U144" s="195" t="s">
        <v>0</v>
      </c>
      <c r="V144" s="51"/>
      <c r="W144" s="191">
        <v>98</v>
      </c>
      <c r="X144" s="191">
        <v>40</v>
      </c>
      <c r="Y144" s="191" t="s">
        <v>248</v>
      </c>
      <c r="Z144" s="191" t="s">
        <v>246</v>
      </c>
      <c r="AA144" s="191" t="s">
        <v>376</v>
      </c>
      <c r="AB144" s="191" t="s">
        <v>199</v>
      </c>
      <c r="AC144" s="191" t="s">
        <v>199</v>
      </c>
      <c r="AD144" s="191" t="s">
        <v>209</v>
      </c>
      <c r="AE144" s="191" t="s">
        <v>199</v>
      </c>
      <c r="AF144" s="191" t="s">
        <v>199</v>
      </c>
      <c r="AG144" s="191" t="s">
        <v>199</v>
      </c>
      <c r="AH144" s="191" t="s">
        <v>199</v>
      </c>
      <c r="AI144" s="191" t="s">
        <v>199</v>
      </c>
      <c r="AJ144" s="191" t="s">
        <v>199</v>
      </c>
      <c r="AK144" s="191" t="s">
        <v>199</v>
      </c>
      <c r="AL144" s="191" t="s">
        <v>786</v>
      </c>
    </row>
    <row r="145" spans="2:38" s="198" customFormat="1" ht="128.25" hidden="1" x14ac:dyDescent="0.2">
      <c r="B145" s="191" t="s">
        <v>455</v>
      </c>
      <c r="C145" s="192" t="s">
        <v>456</v>
      </c>
      <c r="D145" s="191" t="s">
        <v>716</v>
      </c>
      <c r="E145" s="191" t="s">
        <v>717</v>
      </c>
      <c r="F145" s="191" t="s">
        <v>717</v>
      </c>
      <c r="G145" s="191"/>
      <c r="H145" s="191" t="s">
        <v>561</v>
      </c>
      <c r="I145" s="191" t="s">
        <v>199</v>
      </c>
      <c r="J145" s="191" t="s">
        <v>199</v>
      </c>
      <c r="K145" s="191" t="s">
        <v>199</v>
      </c>
      <c r="L145" s="191" t="s">
        <v>199</v>
      </c>
      <c r="M145" s="191" t="s">
        <v>793</v>
      </c>
      <c r="N145" s="191" t="s">
        <v>794</v>
      </c>
      <c r="O145" s="191" t="s">
        <v>795</v>
      </c>
      <c r="P145" s="191" t="s">
        <v>679</v>
      </c>
      <c r="Q145" s="191" t="s">
        <v>684</v>
      </c>
      <c r="R145" s="191" t="s">
        <v>99</v>
      </c>
      <c r="S145" s="195">
        <v>45292</v>
      </c>
      <c r="T145" s="195">
        <v>45641</v>
      </c>
      <c r="U145" s="195" t="s">
        <v>519</v>
      </c>
      <c r="V145" s="51"/>
      <c r="W145" s="191"/>
      <c r="X145" s="191">
        <v>50</v>
      </c>
      <c r="Y145" s="191" t="s">
        <v>376</v>
      </c>
      <c r="Z145" s="191" t="s">
        <v>199</v>
      </c>
      <c r="AA145" s="191" t="s">
        <v>199</v>
      </c>
      <c r="AB145" s="191" t="s">
        <v>199</v>
      </c>
      <c r="AC145" s="191" t="s">
        <v>199</v>
      </c>
      <c r="AD145" s="191" t="s">
        <v>520</v>
      </c>
      <c r="AE145" s="191" t="s">
        <v>492</v>
      </c>
      <c r="AF145" s="191" t="s">
        <v>199</v>
      </c>
      <c r="AG145" s="191" t="s">
        <v>199</v>
      </c>
      <c r="AH145" s="191" t="s">
        <v>199</v>
      </c>
      <c r="AI145" s="191" t="s">
        <v>199</v>
      </c>
      <c r="AJ145" s="191" t="s">
        <v>199</v>
      </c>
      <c r="AK145" s="191" t="s">
        <v>199</v>
      </c>
      <c r="AL145" s="191" t="s">
        <v>666</v>
      </c>
    </row>
    <row r="146" spans="2:38" s="198" customFormat="1" ht="156.75" hidden="1" x14ac:dyDescent="0.2">
      <c r="B146" s="191" t="s">
        <v>455</v>
      </c>
      <c r="C146" s="192" t="s">
        <v>456</v>
      </c>
      <c r="D146" s="191" t="s">
        <v>716</v>
      </c>
      <c r="E146" s="191" t="s">
        <v>717</v>
      </c>
      <c r="F146" s="191" t="s">
        <v>717</v>
      </c>
      <c r="G146" s="191"/>
      <c r="H146" s="191" t="s">
        <v>561</v>
      </c>
      <c r="I146" s="191" t="s">
        <v>199</v>
      </c>
      <c r="J146" s="191" t="s">
        <v>199</v>
      </c>
      <c r="K146" s="191" t="s">
        <v>199</v>
      </c>
      <c r="L146" s="191" t="s">
        <v>199</v>
      </c>
      <c r="M146" s="191" t="s">
        <v>796</v>
      </c>
      <c r="N146" s="191" t="s">
        <v>797</v>
      </c>
      <c r="O146" s="194" t="s">
        <v>798</v>
      </c>
      <c r="P146" s="191" t="s">
        <v>679</v>
      </c>
      <c r="Q146" s="191" t="s">
        <v>799</v>
      </c>
      <c r="R146" s="191" t="s">
        <v>99</v>
      </c>
      <c r="S146" s="195">
        <v>45292</v>
      </c>
      <c r="T146" s="195">
        <v>45641</v>
      </c>
      <c r="U146" s="195" t="s">
        <v>519</v>
      </c>
      <c r="V146" s="51"/>
      <c r="W146" s="191"/>
      <c r="X146" s="191">
        <v>30</v>
      </c>
      <c r="Y146" s="191" t="s">
        <v>376</v>
      </c>
      <c r="Z146" s="191" t="s">
        <v>199</v>
      </c>
      <c r="AA146" s="191" t="s">
        <v>199</v>
      </c>
      <c r="AB146" s="191" t="s">
        <v>199</v>
      </c>
      <c r="AC146" s="191" t="s">
        <v>199</v>
      </c>
      <c r="AD146" s="191" t="s">
        <v>492</v>
      </c>
      <c r="AE146" s="191" t="s">
        <v>199</v>
      </c>
      <c r="AF146" s="191" t="s">
        <v>199</v>
      </c>
      <c r="AG146" s="191" t="s">
        <v>199</v>
      </c>
      <c r="AH146" s="191" t="s">
        <v>199</v>
      </c>
      <c r="AI146" s="191" t="s">
        <v>199</v>
      </c>
      <c r="AJ146" s="191" t="s">
        <v>199</v>
      </c>
      <c r="AK146" s="191" t="s">
        <v>199</v>
      </c>
      <c r="AL146" s="191" t="s">
        <v>666</v>
      </c>
    </row>
    <row r="147" spans="2:38" s="198" customFormat="1" ht="128.25" hidden="1" x14ac:dyDescent="0.2">
      <c r="B147" s="191" t="s">
        <v>455</v>
      </c>
      <c r="C147" s="192" t="s">
        <v>456</v>
      </c>
      <c r="D147" s="191" t="s">
        <v>716</v>
      </c>
      <c r="E147" s="191" t="s">
        <v>717</v>
      </c>
      <c r="F147" s="191" t="s">
        <v>717</v>
      </c>
      <c r="G147" s="191"/>
      <c r="H147" s="191" t="s">
        <v>561</v>
      </c>
      <c r="I147" s="191" t="s">
        <v>199</v>
      </c>
      <c r="J147" s="191" t="s">
        <v>199</v>
      </c>
      <c r="K147" s="191" t="s">
        <v>199</v>
      </c>
      <c r="L147" s="191" t="s">
        <v>199</v>
      </c>
      <c r="M147" s="191" t="s">
        <v>800</v>
      </c>
      <c r="N147" s="191" t="s">
        <v>801</v>
      </c>
      <c r="O147" s="191" t="s">
        <v>802</v>
      </c>
      <c r="P147" s="191" t="s">
        <v>679</v>
      </c>
      <c r="Q147" s="191" t="s">
        <v>803</v>
      </c>
      <c r="R147" s="191" t="s">
        <v>99</v>
      </c>
      <c r="S147" s="195">
        <v>45292</v>
      </c>
      <c r="T147" s="195">
        <v>45641</v>
      </c>
      <c r="U147" s="195" t="s">
        <v>519</v>
      </c>
      <c r="V147" s="51"/>
      <c r="W147" s="191"/>
      <c r="X147" s="191">
        <v>20</v>
      </c>
      <c r="Y147" s="191" t="s">
        <v>376</v>
      </c>
      <c r="Z147" s="191" t="s">
        <v>199</v>
      </c>
      <c r="AA147" s="191" t="s">
        <v>199</v>
      </c>
      <c r="AB147" s="191" t="s">
        <v>199</v>
      </c>
      <c r="AC147" s="191" t="s">
        <v>199</v>
      </c>
      <c r="AD147" s="191" t="s">
        <v>492</v>
      </c>
      <c r="AE147" s="191" t="s">
        <v>199</v>
      </c>
      <c r="AF147" s="191" t="s">
        <v>199</v>
      </c>
      <c r="AG147" s="191" t="s">
        <v>199</v>
      </c>
      <c r="AH147" s="191" t="s">
        <v>199</v>
      </c>
      <c r="AI147" s="191" t="s">
        <v>199</v>
      </c>
      <c r="AJ147" s="191" t="s">
        <v>199</v>
      </c>
      <c r="AK147" s="191" t="s">
        <v>199</v>
      </c>
      <c r="AL147" s="191" t="s">
        <v>666</v>
      </c>
    </row>
    <row r="148" spans="2:38" s="198" customFormat="1" ht="128.25" hidden="1" x14ac:dyDescent="0.2">
      <c r="B148" s="191" t="s">
        <v>455</v>
      </c>
      <c r="C148" s="192" t="s">
        <v>456</v>
      </c>
      <c r="D148" s="191" t="s">
        <v>716</v>
      </c>
      <c r="E148" s="191" t="s">
        <v>717</v>
      </c>
      <c r="F148" s="191" t="s">
        <v>717</v>
      </c>
      <c r="G148" s="191"/>
      <c r="H148" s="191" t="s">
        <v>561</v>
      </c>
      <c r="I148" s="191" t="s">
        <v>199</v>
      </c>
      <c r="J148" s="191" t="s">
        <v>199</v>
      </c>
      <c r="K148" s="191" t="s">
        <v>199</v>
      </c>
      <c r="L148" s="191" t="s">
        <v>199</v>
      </c>
      <c r="M148" s="191" t="s">
        <v>804</v>
      </c>
      <c r="N148" s="191" t="s">
        <v>805</v>
      </c>
      <c r="O148" s="194" t="s">
        <v>806</v>
      </c>
      <c r="P148" s="194" t="s">
        <v>491</v>
      </c>
      <c r="Q148" s="191"/>
      <c r="R148" s="191" t="s">
        <v>99</v>
      </c>
      <c r="S148" s="195">
        <v>45323</v>
      </c>
      <c r="T148" s="195">
        <v>45412</v>
      </c>
      <c r="U148" s="195" t="s">
        <v>99</v>
      </c>
      <c r="V148" s="51"/>
      <c r="W148" s="191"/>
      <c r="X148" s="191"/>
      <c r="Y148" s="191" t="s">
        <v>207</v>
      </c>
      <c r="Z148" s="191" t="s">
        <v>208</v>
      </c>
      <c r="AA148" s="191" t="s">
        <v>376</v>
      </c>
      <c r="AB148" s="191" t="s">
        <v>402</v>
      </c>
      <c r="AC148" s="191" t="s">
        <v>199</v>
      </c>
      <c r="AD148" s="191" t="s">
        <v>366</v>
      </c>
      <c r="AE148" s="191" t="s">
        <v>492</v>
      </c>
      <c r="AF148" s="191" t="s">
        <v>199</v>
      </c>
      <c r="AG148" s="191" t="s">
        <v>199</v>
      </c>
      <c r="AH148" s="191" t="s">
        <v>199</v>
      </c>
      <c r="AI148" s="191" t="s">
        <v>199</v>
      </c>
      <c r="AJ148" s="191" t="s">
        <v>404</v>
      </c>
      <c r="AK148" s="191" t="s">
        <v>706</v>
      </c>
      <c r="AL148" s="191" t="s">
        <v>666</v>
      </c>
    </row>
    <row r="149" spans="2:38" s="198" customFormat="1" ht="128.25" hidden="1" x14ac:dyDescent="0.2">
      <c r="B149" s="191" t="s">
        <v>455</v>
      </c>
      <c r="C149" s="192" t="s">
        <v>456</v>
      </c>
      <c r="D149" s="191" t="s">
        <v>716</v>
      </c>
      <c r="E149" s="191" t="s">
        <v>717</v>
      </c>
      <c r="F149" s="191" t="s">
        <v>717</v>
      </c>
      <c r="G149" s="191"/>
      <c r="H149" s="191" t="s">
        <v>561</v>
      </c>
      <c r="I149" s="191" t="s">
        <v>199</v>
      </c>
      <c r="J149" s="191" t="s">
        <v>199</v>
      </c>
      <c r="K149" s="191" t="s">
        <v>199</v>
      </c>
      <c r="L149" s="191" t="s">
        <v>199</v>
      </c>
      <c r="M149" s="191" t="s">
        <v>807</v>
      </c>
      <c r="N149" s="191" t="s">
        <v>807</v>
      </c>
      <c r="O149" s="194" t="s">
        <v>808</v>
      </c>
      <c r="P149" s="83" t="s">
        <v>496</v>
      </c>
      <c r="Q149" s="191" t="s">
        <v>491</v>
      </c>
      <c r="R149" s="191" t="s">
        <v>99</v>
      </c>
      <c r="S149" s="195">
        <v>45413</v>
      </c>
      <c r="T149" s="195">
        <v>45443</v>
      </c>
      <c r="U149" s="195" t="s">
        <v>99</v>
      </c>
      <c r="V149" s="51"/>
      <c r="W149" s="191"/>
      <c r="X149" s="191"/>
      <c r="Y149" s="191" t="s">
        <v>207</v>
      </c>
      <c r="Z149" s="191" t="s">
        <v>208</v>
      </c>
      <c r="AA149" s="191" t="s">
        <v>376</v>
      </c>
      <c r="AB149" s="191" t="s">
        <v>402</v>
      </c>
      <c r="AC149" s="191" t="s">
        <v>199</v>
      </c>
      <c r="AD149" s="191" t="s">
        <v>366</v>
      </c>
      <c r="AE149" s="191" t="s">
        <v>492</v>
      </c>
      <c r="AF149" s="191" t="s">
        <v>199</v>
      </c>
      <c r="AG149" s="191" t="s">
        <v>199</v>
      </c>
      <c r="AH149" s="191" t="s">
        <v>199</v>
      </c>
      <c r="AI149" s="191" t="s">
        <v>199</v>
      </c>
      <c r="AJ149" s="191" t="s">
        <v>404</v>
      </c>
      <c r="AK149" s="191" t="s">
        <v>706</v>
      </c>
      <c r="AL149" s="191" t="s">
        <v>666</v>
      </c>
    </row>
    <row r="150" spans="2:38" s="198" customFormat="1" ht="128.25" hidden="1" x14ac:dyDescent="0.2">
      <c r="B150" s="191" t="s">
        <v>455</v>
      </c>
      <c r="C150" s="192" t="s">
        <v>456</v>
      </c>
      <c r="D150" s="191" t="s">
        <v>716</v>
      </c>
      <c r="E150" s="191" t="s">
        <v>717</v>
      </c>
      <c r="F150" s="191" t="s">
        <v>717</v>
      </c>
      <c r="G150" s="191"/>
      <c r="H150" s="191" t="s">
        <v>561</v>
      </c>
      <c r="I150" s="191" t="s">
        <v>199</v>
      </c>
      <c r="J150" s="191" t="s">
        <v>199</v>
      </c>
      <c r="K150" s="191" t="s">
        <v>199</v>
      </c>
      <c r="L150" s="191" t="s">
        <v>199</v>
      </c>
      <c r="M150" s="191" t="s">
        <v>809</v>
      </c>
      <c r="N150" s="191" t="s">
        <v>810</v>
      </c>
      <c r="O150" s="194" t="s">
        <v>490</v>
      </c>
      <c r="P150" s="191" t="s">
        <v>491</v>
      </c>
      <c r="Q150" s="191" t="s">
        <v>811</v>
      </c>
      <c r="R150" s="191" t="s">
        <v>99</v>
      </c>
      <c r="S150" s="195">
        <v>45352</v>
      </c>
      <c r="T150" s="195">
        <v>45397</v>
      </c>
      <c r="U150" s="195" t="s">
        <v>519</v>
      </c>
      <c r="V150" s="51"/>
      <c r="W150" s="191"/>
      <c r="X150" s="191"/>
      <c r="Y150" s="191" t="s">
        <v>207</v>
      </c>
      <c r="Z150" s="191" t="s">
        <v>208</v>
      </c>
      <c r="AA150" s="191" t="s">
        <v>376</v>
      </c>
      <c r="AB150" s="191" t="s">
        <v>199</v>
      </c>
      <c r="AC150" s="191" t="s">
        <v>199</v>
      </c>
      <c r="AD150" s="191" t="s">
        <v>492</v>
      </c>
      <c r="AE150" s="191" t="s">
        <v>199</v>
      </c>
      <c r="AF150" s="191" t="s">
        <v>199</v>
      </c>
      <c r="AG150" s="191" t="s">
        <v>199</v>
      </c>
      <c r="AH150" s="191" t="s">
        <v>199</v>
      </c>
      <c r="AI150" s="191" t="s">
        <v>199</v>
      </c>
      <c r="AJ150" s="191" t="s">
        <v>199</v>
      </c>
      <c r="AK150" s="191" t="s">
        <v>199</v>
      </c>
      <c r="AL150" s="191" t="s">
        <v>666</v>
      </c>
    </row>
    <row r="151" spans="2:38" s="198" customFormat="1" ht="128.25" hidden="1" x14ac:dyDescent="0.2">
      <c r="B151" s="191" t="s">
        <v>455</v>
      </c>
      <c r="C151" s="192" t="s">
        <v>456</v>
      </c>
      <c r="D151" s="191" t="s">
        <v>716</v>
      </c>
      <c r="E151" s="191" t="s">
        <v>717</v>
      </c>
      <c r="F151" s="191" t="s">
        <v>717</v>
      </c>
      <c r="G151" s="191"/>
      <c r="H151" s="191" t="s">
        <v>561</v>
      </c>
      <c r="I151" s="191" t="s">
        <v>199</v>
      </c>
      <c r="J151" s="191" t="s">
        <v>199</v>
      </c>
      <c r="K151" s="191" t="s">
        <v>199</v>
      </c>
      <c r="L151" s="191" t="s">
        <v>199</v>
      </c>
      <c r="M151" s="191" t="s">
        <v>812</v>
      </c>
      <c r="N151" s="191" t="s">
        <v>812</v>
      </c>
      <c r="O151" s="194" t="s">
        <v>495</v>
      </c>
      <c r="P151" s="191" t="s">
        <v>491</v>
      </c>
      <c r="Q151" s="191" t="s">
        <v>813</v>
      </c>
      <c r="R151" s="191" t="s">
        <v>99</v>
      </c>
      <c r="S151" s="195">
        <v>45398</v>
      </c>
      <c r="T151" s="195">
        <v>45077</v>
      </c>
      <c r="U151" s="195"/>
      <c r="V151" s="51"/>
      <c r="W151" s="191"/>
      <c r="X151" s="191"/>
      <c r="Y151" s="191" t="s">
        <v>207</v>
      </c>
      <c r="Z151" s="191" t="s">
        <v>208</v>
      </c>
      <c r="AA151" s="191" t="s">
        <v>376</v>
      </c>
      <c r="AB151" s="191" t="s">
        <v>199</v>
      </c>
      <c r="AC151" s="191" t="s">
        <v>199</v>
      </c>
      <c r="AD151" s="191" t="s">
        <v>492</v>
      </c>
      <c r="AE151" s="191" t="s">
        <v>199</v>
      </c>
      <c r="AF151" s="191" t="s">
        <v>199</v>
      </c>
      <c r="AG151" s="191" t="s">
        <v>199</v>
      </c>
      <c r="AH151" s="191" t="s">
        <v>199</v>
      </c>
      <c r="AI151" s="191" t="s">
        <v>199</v>
      </c>
      <c r="AJ151" s="191" t="s">
        <v>199</v>
      </c>
      <c r="AK151" s="191" t="s">
        <v>199</v>
      </c>
      <c r="AL151" s="191" t="s">
        <v>666</v>
      </c>
    </row>
    <row r="152" spans="2:38" s="198" customFormat="1" ht="128.25" hidden="1" x14ac:dyDescent="0.2">
      <c r="B152" s="191" t="s">
        <v>455</v>
      </c>
      <c r="C152" s="192" t="s">
        <v>456</v>
      </c>
      <c r="D152" s="191" t="s">
        <v>716</v>
      </c>
      <c r="E152" s="191" t="s">
        <v>717</v>
      </c>
      <c r="F152" s="191" t="s">
        <v>717</v>
      </c>
      <c r="G152" s="191"/>
      <c r="H152" s="191" t="s">
        <v>561</v>
      </c>
      <c r="I152" s="191" t="s">
        <v>199</v>
      </c>
      <c r="J152" s="191" t="s">
        <v>199</v>
      </c>
      <c r="K152" s="191" t="s">
        <v>199</v>
      </c>
      <c r="L152" s="191" t="s">
        <v>199</v>
      </c>
      <c r="M152" s="191" t="s">
        <v>814</v>
      </c>
      <c r="N152" s="191" t="s">
        <v>815</v>
      </c>
      <c r="O152" s="194" t="s">
        <v>816</v>
      </c>
      <c r="P152" s="191" t="s">
        <v>1611</v>
      </c>
      <c r="Q152" s="191" t="s">
        <v>818</v>
      </c>
      <c r="R152" s="191" t="s">
        <v>99</v>
      </c>
      <c r="S152" s="195">
        <v>45566</v>
      </c>
      <c r="T152" s="195">
        <v>45641</v>
      </c>
      <c r="U152" s="195" t="s">
        <v>519</v>
      </c>
      <c r="V152" s="51"/>
      <c r="W152" s="191"/>
      <c r="X152" s="191"/>
      <c r="Y152" s="191" t="s">
        <v>480</v>
      </c>
      <c r="Z152" s="191" t="s">
        <v>376</v>
      </c>
      <c r="AA152" s="191" t="s">
        <v>199</v>
      </c>
      <c r="AB152" s="191" t="s">
        <v>199</v>
      </c>
      <c r="AC152" s="191" t="s">
        <v>199</v>
      </c>
      <c r="AD152" s="191" t="s">
        <v>492</v>
      </c>
      <c r="AE152" s="191" t="s">
        <v>520</v>
      </c>
      <c r="AF152" s="191" t="s">
        <v>199</v>
      </c>
      <c r="AG152" s="191" t="s">
        <v>199</v>
      </c>
      <c r="AH152" s="191" t="s">
        <v>199</v>
      </c>
      <c r="AI152" s="191" t="s">
        <v>199</v>
      </c>
      <c r="AJ152" s="191" t="s">
        <v>199</v>
      </c>
      <c r="AK152" s="191" t="s">
        <v>199</v>
      </c>
      <c r="AL152" s="191" t="s">
        <v>622</v>
      </c>
    </row>
    <row r="153" spans="2:38" s="198" customFormat="1" ht="128.25" hidden="1" x14ac:dyDescent="0.2">
      <c r="B153" s="191" t="s">
        <v>455</v>
      </c>
      <c r="C153" s="192" t="s">
        <v>456</v>
      </c>
      <c r="D153" s="191" t="s">
        <v>716</v>
      </c>
      <c r="E153" s="191" t="s">
        <v>717</v>
      </c>
      <c r="F153" s="191" t="s">
        <v>717</v>
      </c>
      <c r="G153" s="191"/>
      <c r="H153" s="191" t="s">
        <v>561</v>
      </c>
      <c r="I153" s="191" t="s">
        <v>199</v>
      </c>
      <c r="J153" s="191" t="s">
        <v>199</v>
      </c>
      <c r="K153" s="191" t="s">
        <v>199</v>
      </c>
      <c r="L153" s="191" t="s">
        <v>199</v>
      </c>
      <c r="M153" s="191" t="s">
        <v>819</v>
      </c>
      <c r="N153" s="191" t="s">
        <v>819</v>
      </c>
      <c r="O153" s="194" t="s">
        <v>820</v>
      </c>
      <c r="P153" s="191" t="s">
        <v>620</v>
      </c>
      <c r="Q153" s="191" t="s">
        <v>621</v>
      </c>
      <c r="R153" s="191" t="s">
        <v>0</v>
      </c>
      <c r="S153" s="195">
        <v>45323</v>
      </c>
      <c r="T153" s="195">
        <v>45626</v>
      </c>
      <c r="U153" s="195" t="s">
        <v>519</v>
      </c>
      <c r="V153" s="51"/>
      <c r="W153" s="191"/>
      <c r="X153" s="191"/>
      <c r="Y153" s="191" t="s">
        <v>207</v>
      </c>
      <c r="Z153" s="191" t="s">
        <v>480</v>
      </c>
      <c r="AA153" s="191" t="s">
        <v>199</v>
      </c>
      <c r="AB153" s="191" t="s">
        <v>199</v>
      </c>
      <c r="AC153" s="191" t="s">
        <v>199</v>
      </c>
      <c r="AD153" s="191" t="s">
        <v>492</v>
      </c>
      <c r="AE153" s="191" t="s">
        <v>632</v>
      </c>
      <c r="AF153" s="191" t="s">
        <v>199</v>
      </c>
      <c r="AG153" s="191" t="s">
        <v>199</v>
      </c>
      <c r="AH153" s="191" t="s">
        <v>199</v>
      </c>
      <c r="AI153" s="191" t="s">
        <v>199</v>
      </c>
      <c r="AJ153" s="191" t="s">
        <v>199</v>
      </c>
      <c r="AK153" s="191" t="s">
        <v>199</v>
      </c>
      <c r="AL153" s="191" t="s">
        <v>622</v>
      </c>
    </row>
    <row r="154" spans="2:38" s="198" customFormat="1" ht="128.25" hidden="1" x14ac:dyDescent="0.2">
      <c r="B154" s="191" t="s">
        <v>455</v>
      </c>
      <c r="C154" s="192" t="s">
        <v>456</v>
      </c>
      <c r="D154" s="191" t="s">
        <v>716</v>
      </c>
      <c r="E154" s="191" t="s">
        <v>717</v>
      </c>
      <c r="F154" s="191" t="s">
        <v>717</v>
      </c>
      <c r="G154" s="191"/>
      <c r="H154" s="191" t="s">
        <v>561</v>
      </c>
      <c r="I154" s="191" t="s">
        <v>199</v>
      </c>
      <c r="J154" s="191" t="s">
        <v>199</v>
      </c>
      <c r="K154" s="191" t="s">
        <v>199</v>
      </c>
      <c r="L154" s="191" t="s">
        <v>199</v>
      </c>
      <c r="M154" s="191" t="s">
        <v>821</v>
      </c>
      <c r="N154" s="191" t="s">
        <v>822</v>
      </c>
      <c r="O154" s="194" t="s">
        <v>823</v>
      </c>
      <c r="P154" s="191" t="s">
        <v>715</v>
      </c>
      <c r="Q154" s="191" t="s">
        <v>824</v>
      </c>
      <c r="R154" s="191" t="s">
        <v>99</v>
      </c>
      <c r="S154" s="195">
        <v>45323</v>
      </c>
      <c r="T154" s="195">
        <v>45412</v>
      </c>
      <c r="U154" s="195" t="s">
        <v>519</v>
      </c>
      <c r="V154" s="51"/>
      <c r="W154" s="191"/>
      <c r="X154" s="191"/>
      <c r="Y154" s="191" t="s">
        <v>376</v>
      </c>
      <c r="Z154" s="191" t="s">
        <v>199</v>
      </c>
      <c r="AA154" s="191" t="s">
        <v>199</v>
      </c>
      <c r="AB154" s="191" t="s">
        <v>199</v>
      </c>
      <c r="AC154" s="191" t="s">
        <v>199</v>
      </c>
      <c r="AD154" s="191" t="s">
        <v>492</v>
      </c>
      <c r="AE154" s="191" t="s">
        <v>199</v>
      </c>
      <c r="AF154" s="191" t="s">
        <v>199</v>
      </c>
      <c r="AG154" s="191" t="s">
        <v>199</v>
      </c>
      <c r="AH154" s="191" t="s">
        <v>199</v>
      </c>
      <c r="AI154" s="191" t="s">
        <v>199</v>
      </c>
      <c r="AJ154" s="191" t="s">
        <v>199</v>
      </c>
      <c r="AK154" s="191" t="s">
        <v>199</v>
      </c>
      <c r="AL154" s="191" t="s">
        <v>666</v>
      </c>
    </row>
    <row r="155" spans="2:38" s="198" customFormat="1" ht="128.25" hidden="1" x14ac:dyDescent="0.2">
      <c r="B155" s="191" t="s">
        <v>455</v>
      </c>
      <c r="C155" s="192" t="s">
        <v>456</v>
      </c>
      <c r="D155" s="191" t="s">
        <v>716</v>
      </c>
      <c r="E155" s="191" t="s">
        <v>717</v>
      </c>
      <c r="F155" s="191" t="s">
        <v>717</v>
      </c>
      <c r="G155" s="191"/>
      <c r="H155" s="191" t="s">
        <v>561</v>
      </c>
      <c r="I155" s="191" t="s">
        <v>199</v>
      </c>
      <c r="J155" s="191" t="s">
        <v>199</v>
      </c>
      <c r="K155" s="191" t="s">
        <v>199</v>
      </c>
      <c r="L155" s="191" t="s">
        <v>199</v>
      </c>
      <c r="M155" s="191" t="s">
        <v>825</v>
      </c>
      <c r="N155" s="191" t="s">
        <v>825</v>
      </c>
      <c r="O155" s="194" t="s">
        <v>826</v>
      </c>
      <c r="P155" s="83" t="s">
        <v>496</v>
      </c>
      <c r="Q155" s="191" t="s">
        <v>715</v>
      </c>
      <c r="R155" s="191" t="s">
        <v>99</v>
      </c>
      <c r="S155" s="195">
        <v>45383</v>
      </c>
      <c r="T155" s="195">
        <v>45412</v>
      </c>
      <c r="U155" s="195" t="s">
        <v>519</v>
      </c>
      <c r="V155" s="51"/>
      <c r="W155" s="191"/>
      <c r="X155" s="191"/>
      <c r="Y155" s="191" t="s">
        <v>376</v>
      </c>
      <c r="Z155" s="191" t="s">
        <v>199</v>
      </c>
      <c r="AA155" s="191" t="s">
        <v>199</v>
      </c>
      <c r="AB155" s="191" t="s">
        <v>199</v>
      </c>
      <c r="AC155" s="191" t="s">
        <v>199</v>
      </c>
      <c r="AD155" s="191" t="s">
        <v>492</v>
      </c>
      <c r="AE155" s="191" t="s">
        <v>199</v>
      </c>
      <c r="AF155" s="191" t="s">
        <v>199</v>
      </c>
      <c r="AG155" s="191" t="s">
        <v>199</v>
      </c>
      <c r="AH155" s="191" t="s">
        <v>199</v>
      </c>
      <c r="AI155" s="191" t="s">
        <v>199</v>
      </c>
      <c r="AJ155" s="191" t="s">
        <v>199</v>
      </c>
      <c r="AK155" s="191" t="s">
        <v>199</v>
      </c>
      <c r="AL155" s="191" t="s">
        <v>666</v>
      </c>
    </row>
    <row r="156" spans="2:38" s="198" customFormat="1" ht="128.25" hidden="1" x14ac:dyDescent="0.2">
      <c r="B156" s="191" t="s">
        <v>455</v>
      </c>
      <c r="C156" s="192" t="s">
        <v>456</v>
      </c>
      <c r="D156" s="191" t="s">
        <v>716</v>
      </c>
      <c r="E156" s="191" t="s">
        <v>717</v>
      </c>
      <c r="F156" s="191" t="s">
        <v>717</v>
      </c>
      <c r="G156" s="191"/>
      <c r="H156" s="191" t="s">
        <v>561</v>
      </c>
      <c r="I156" s="191" t="s">
        <v>199</v>
      </c>
      <c r="J156" s="191" t="s">
        <v>199</v>
      </c>
      <c r="K156" s="191" t="s">
        <v>199</v>
      </c>
      <c r="L156" s="191" t="s">
        <v>199</v>
      </c>
      <c r="M156" s="191" t="s">
        <v>827</v>
      </c>
      <c r="N156" s="191" t="s">
        <v>827</v>
      </c>
      <c r="O156" s="194" t="s">
        <v>828</v>
      </c>
      <c r="P156" s="191" t="s">
        <v>715</v>
      </c>
      <c r="Q156" s="191"/>
      <c r="R156" s="191" t="s">
        <v>99</v>
      </c>
      <c r="S156" s="195">
        <v>45413</v>
      </c>
      <c r="T156" s="195">
        <v>45443</v>
      </c>
      <c r="U156" s="195" t="s">
        <v>282</v>
      </c>
      <c r="V156" s="51"/>
      <c r="W156" s="191"/>
      <c r="X156" s="191"/>
      <c r="Y156" s="191" t="s">
        <v>402</v>
      </c>
      <c r="Z156" s="191" t="s">
        <v>376</v>
      </c>
      <c r="AA156" s="191" t="s">
        <v>199</v>
      </c>
      <c r="AB156" s="191" t="s">
        <v>199</v>
      </c>
      <c r="AC156" s="191" t="s">
        <v>199</v>
      </c>
      <c r="AD156" s="191" t="s">
        <v>366</v>
      </c>
      <c r="AE156" s="191" t="s">
        <v>492</v>
      </c>
      <c r="AF156" s="191" t="s">
        <v>199</v>
      </c>
      <c r="AG156" s="191" t="s">
        <v>199</v>
      </c>
      <c r="AH156" s="191" t="s">
        <v>199</v>
      </c>
      <c r="AI156" s="191" t="s">
        <v>199</v>
      </c>
      <c r="AJ156" s="191" t="s">
        <v>404</v>
      </c>
      <c r="AK156" s="191" t="s">
        <v>706</v>
      </c>
      <c r="AL156" s="191" t="s">
        <v>666</v>
      </c>
    </row>
    <row r="157" spans="2:38" s="198" customFormat="1" ht="128.25" hidden="1" x14ac:dyDescent="0.2">
      <c r="B157" s="191" t="s">
        <v>455</v>
      </c>
      <c r="C157" s="192" t="s">
        <v>456</v>
      </c>
      <c r="D157" s="191" t="s">
        <v>716</v>
      </c>
      <c r="E157" s="191" t="s">
        <v>717</v>
      </c>
      <c r="F157" s="191" t="s">
        <v>717</v>
      </c>
      <c r="G157" s="191"/>
      <c r="H157" s="191" t="s">
        <v>561</v>
      </c>
      <c r="I157" s="191" t="s">
        <v>199</v>
      </c>
      <c r="J157" s="191" t="s">
        <v>199</v>
      </c>
      <c r="K157" s="191" t="s">
        <v>199</v>
      </c>
      <c r="L157" s="191" t="s">
        <v>199</v>
      </c>
      <c r="M157" s="191" t="s">
        <v>829</v>
      </c>
      <c r="N157" s="191" t="s">
        <v>830</v>
      </c>
      <c r="O157" s="194" t="s">
        <v>806</v>
      </c>
      <c r="P157" s="194" t="s">
        <v>491</v>
      </c>
      <c r="Q157" s="191"/>
      <c r="R157" s="191" t="s">
        <v>99</v>
      </c>
      <c r="S157" s="195">
        <v>45323</v>
      </c>
      <c r="T157" s="195">
        <v>45412</v>
      </c>
      <c r="U157" s="195" t="s">
        <v>99</v>
      </c>
      <c r="V157" s="51"/>
      <c r="W157" s="191"/>
      <c r="X157" s="191"/>
      <c r="Y157" s="191" t="s">
        <v>207</v>
      </c>
      <c r="Z157" s="191" t="s">
        <v>208</v>
      </c>
      <c r="AA157" s="191" t="s">
        <v>376</v>
      </c>
      <c r="AB157" s="191" t="s">
        <v>402</v>
      </c>
      <c r="AC157" s="191" t="s">
        <v>199</v>
      </c>
      <c r="AD157" s="191" t="s">
        <v>492</v>
      </c>
      <c r="AE157" s="191" t="s">
        <v>199</v>
      </c>
      <c r="AF157" s="191" t="s">
        <v>199</v>
      </c>
      <c r="AG157" s="191" t="s">
        <v>199</v>
      </c>
      <c r="AH157" s="191" t="s">
        <v>199</v>
      </c>
      <c r="AI157" s="191" t="s">
        <v>199</v>
      </c>
      <c r="AJ157" s="191" t="s">
        <v>199</v>
      </c>
      <c r="AK157" s="191" t="s">
        <v>199</v>
      </c>
      <c r="AL157" s="191" t="s">
        <v>666</v>
      </c>
    </row>
    <row r="158" spans="2:38" s="198" customFormat="1" ht="128.25" hidden="1" x14ac:dyDescent="0.2">
      <c r="B158" s="191" t="s">
        <v>455</v>
      </c>
      <c r="C158" s="192" t="s">
        <v>456</v>
      </c>
      <c r="D158" s="191" t="s">
        <v>716</v>
      </c>
      <c r="E158" s="191" t="s">
        <v>717</v>
      </c>
      <c r="F158" s="191" t="s">
        <v>717</v>
      </c>
      <c r="G158" s="191"/>
      <c r="H158" s="191" t="s">
        <v>561</v>
      </c>
      <c r="I158" s="191" t="s">
        <v>199</v>
      </c>
      <c r="J158" s="191" t="s">
        <v>199</v>
      </c>
      <c r="K158" s="191" t="s">
        <v>199</v>
      </c>
      <c r="L158" s="191" t="s">
        <v>199</v>
      </c>
      <c r="M158" s="191" t="s">
        <v>807</v>
      </c>
      <c r="N158" s="191" t="s">
        <v>807</v>
      </c>
      <c r="O158" s="194" t="s">
        <v>808</v>
      </c>
      <c r="P158" s="83" t="s">
        <v>496</v>
      </c>
      <c r="Q158" s="191" t="s">
        <v>491</v>
      </c>
      <c r="R158" s="191" t="s">
        <v>99</v>
      </c>
      <c r="S158" s="195">
        <v>45413</v>
      </c>
      <c r="T158" s="195">
        <v>45443</v>
      </c>
      <c r="U158" s="195" t="s">
        <v>99</v>
      </c>
      <c r="V158" s="51"/>
      <c r="W158" s="191"/>
      <c r="X158" s="191"/>
      <c r="Y158" s="191" t="s">
        <v>207</v>
      </c>
      <c r="Z158" s="191" t="s">
        <v>208</v>
      </c>
      <c r="AA158" s="191" t="s">
        <v>376</v>
      </c>
      <c r="AB158" s="191" t="s">
        <v>402</v>
      </c>
      <c r="AC158" s="191" t="s">
        <v>199</v>
      </c>
      <c r="AD158" s="191" t="s">
        <v>492</v>
      </c>
      <c r="AE158" s="191" t="s">
        <v>199</v>
      </c>
      <c r="AF158" s="191" t="s">
        <v>199</v>
      </c>
      <c r="AG158" s="191" t="s">
        <v>199</v>
      </c>
      <c r="AH158" s="191" t="s">
        <v>199</v>
      </c>
      <c r="AI158" s="191" t="s">
        <v>199</v>
      </c>
      <c r="AJ158" s="191" t="s">
        <v>199</v>
      </c>
      <c r="AK158" s="191" t="s">
        <v>199</v>
      </c>
      <c r="AL158" s="191" t="s">
        <v>666</v>
      </c>
    </row>
    <row r="159" spans="2:38" s="198" customFormat="1" ht="128.25" x14ac:dyDescent="0.2">
      <c r="B159" s="191" t="s">
        <v>455</v>
      </c>
      <c r="C159" s="192" t="s">
        <v>456</v>
      </c>
      <c r="D159" s="191" t="s">
        <v>716</v>
      </c>
      <c r="E159" s="191" t="s">
        <v>717</v>
      </c>
      <c r="F159" s="191" t="s">
        <v>717</v>
      </c>
      <c r="G159" s="191"/>
      <c r="H159" s="191" t="s">
        <v>561</v>
      </c>
      <c r="I159" s="191" t="s">
        <v>199</v>
      </c>
      <c r="J159" s="191" t="s">
        <v>199</v>
      </c>
      <c r="K159" s="191" t="s">
        <v>199</v>
      </c>
      <c r="L159" s="191" t="s">
        <v>199</v>
      </c>
      <c r="M159" s="191" t="s">
        <v>831</v>
      </c>
      <c r="N159" s="191" t="s">
        <v>832</v>
      </c>
      <c r="O159" s="194" t="s">
        <v>833</v>
      </c>
      <c r="P159" s="191" t="s">
        <v>784</v>
      </c>
      <c r="Q159" s="191"/>
      <c r="R159" s="191" t="s">
        <v>0</v>
      </c>
      <c r="S159" s="195">
        <v>45292</v>
      </c>
      <c r="T159" s="195">
        <v>45641</v>
      </c>
      <c r="U159" s="195" t="s">
        <v>519</v>
      </c>
      <c r="V159" s="51"/>
      <c r="W159" s="191" t="s">
        <v>206</v>
      </c>
      <c r="X159" s="191"/>
      <c r="Y159" s="191" t="s">
        <v>248</v>
      </c>
      <c r="Z159" s="191" t="s">
        <v>199</v>
      </c>
      <c r="AA159" s="191" t="s">
        <v>199</v>
      </c>
      <c r="AB159" s="191" t="s">
        <v>199</v>
      </c>
      <c r="AC159" s="191" t="s">
        <v>199</v>
      </c>
      <c r="AD159" s="191" t="s">
        <v>492</v>
      </c>
      <c r="AE159" s="191" t="s">
        <v>199</v>
      </c>
      <c r="AF159" s="191" t="s">
        <v>199</v>
      </c>
      <c r="AG159" s="191" t="s">
        <v>199</v>
      </c>
      <c r="AH159" s="191" t="s">
        <v>199</v>
      </c>
      <c r="AI159" s="191" t="s">
        <v>199</v>
      </c>
      <c r="AJ159" s="191" t="s">
        <v>199</v>
      </c>
      <c r="AK159" s="191" t="s">
        <v>199</v>
      </c>
      <c r="AL159" s="191" t="s">
        <v>786</v>
      </c>
    </row>
    <row r="160" spans="2:38" s="198" customFormat="1" ht="128.25" x14ac:dyDescent="0.2">
      <c r="B160" s="191" t="s">
        <v>455</v>
      </c>
      <c r="C160" s="192" t="s">
        <v>456</v>
      </c>
      <c r="D160" s="191" t="s">
        <v>716</v>
      </c>
      <c r="E160" s="191" t="s">
        <v>717</v>
      </c>
      <c r="F160" s="191" t="s">
        <v>717</v>
      </c>
      <c r="G160" s="191"/>
      <c r="H160" s="191" t="s">
        <v>561</v>
      </c>
      <c r="I160" s="191" t="s">
        <v>199</v>
      </c>
      <c r="J160" s="191" t="s">
        <v>199</v>
      </c>
      <c r="K160" s="191" t="s">
        <v>199</v>
      </c>
      <c r="L160" s="191" t="s">
        <v>199</v>
      </c>
      <c r="M160" s="191" t="s">
        <v>834</v>
      </c>
      <c r="N160" s="191" t="s">
        <v>834</v>
      </c>
      <c r="O160" s="191" t="s">
        <v>835</v>
      </c>
      <c r="P160" s="191" t="s">
        <v>784</v>
      </c>
      <c r="Q160" s="191"/>
      <c r="R160" s="191" t="s">
        <v>0</v>
      </c>
      <c r="S160" s="195">
        <v>45292</v>
      </c>
      <c r="T160" s="195">
        <v>45641</v>
      </c>
      <c r="U160" s="195" t="s">
        <v>519</v>
      </c>
      <c r="V160" s="51"/>
      <c r="W160" s="191" t="s">
        <v>206</v>
      </c>
      <c r="X160" s="90"/>
      <c r="Y160" s="191" t="s">
        <v>248</v>
      </c>
      <c r="Z160" s="191" t="s">
        <v>199</v>
      </c>
      <c r="AA160" s="191" t="s">
        <v>199</v>
      </c>
      <c r="AB160" s="191" t="s">
        <v>199</v>
      </c>
      <c r="AC160" s="191" t="s">
        <v>199</v>
      </c>
      <c r="AD160" s="191" t="s">
        <v>492</v>
      </c>
      <c r="AE160" s="191" t="s">
        <v>199</v>
      </c>
      <c r="AF160" s="191" t="s">
        <v>199</v>
      </c>
      <c r="AG160" s="191" t="s">
        <v>199</v>
      </c>
      <c r="AH160" s="191" t="s">
        <v>199</v>
      </c>
      <c r="AI160" s="191" t="s">
        <v>199</v>
      </c>
      <c r="AJ160" s="191" t="s">
        <v>199</v>
      </c>
      <c r="AK160" s="191" t="s">
        <v>199</v>
      </c>
      <c r="AL160" s="191" t="s">
        <v>786</v>
      </c>
    </row>
    <row r="161" spans="2:38" s="198" customFormat="1" ht="128.25" hidden="1" x14ac:dyDescent="0.2">
      <c r="B161" s="191" t="s">
        <v>455</v>
      </c>
      <c r="C161" s="192" t="s">
        <v>456</v>
      </c>
      <c r="D161" s="191" t="s">
        <v>716</v>
      </c>
      <c r="E161" s="191" t="s">
        <v>717</v>
      </c>
      <c r="F161" s="191" t="s">
        <v>717</v>
      </c>
      <c r="G161" s="191"/>
      <c r="H161" s="191" t="s">
        <v>561</v>
      </c>
      <c r="I161" s="191" t="s">
        <v>199</v>
      </c>
      <c r="J161" s="191" t="s">
        <v>199</v>
      </c>
      <c r="K161" s="191" t="s">
        <v>199</v>
      </c>
      <c r="L161" s="191" t="s">
        <v>199</v>
      </c>
      <c r="M161" s="191" t="s">
        <v>836</v>
      </c>
      <c r="N161" s="191" t="s">
        <v>837</v>
      </c>
      <c r="O161" s="194" t="s">
        <v>838</v>
      </c>
      <c r="P161" s="194" t="s">
        <v>839</v>
      </c>
      <c r="Q161" s="191" t="s">
        <v>620</v>
      </c>
      <c r="R161" s="191" t="s">
        <v>0</v>
      </c>
      <c r="S161" s="195">
        <v>45323</v>
      </c>
      <c r="T161" s="195">
        <v>45641</v>
      </c>
      <c r="U161" s="195" t="s">
        <v>519</v>
      </c>
      <c r="V161" s="51"/>
      <c r="W161" s="191"/>
      <c r="X161" s="191"/>
      <c r="Y161" s="191" t="s">
        <v>207</v>
      </c>
      <c r="Z161" s="191" t="s">
        <v>376</v>
      </c>
      <c r="AA161" s="191" t="s">
        <v>199</v>
      </c>
      <c r="AB161" s="191" t="s">
        <v>199</v>
      </c>
      <c r="AC161" s="191" t="s">
        <v>199</v>
      </c>
      <c r="AD161" s="191" t="s">
        <v>492</v>
      </c>
      <c r="AE161" s="191" t="s">
        <v>636</v>
      </c>
      <c r="AF161" s="191" t="s">
        <v>199</v>
      </c>
      <c r="AG161" s="191" t="s">
        <v>199</v>
      </c>
      <c r="AH161" s="191" t="s">
        <v>199</v>
      </c>
      <c r="AI161" s="191" t="s">
        <v>199</v>
      </c>
      <c r="AJ161" s="191" t="s">
        <v>199</v>
      </c>
      <c r="AK161" s="191" t="s">
        <v>199</v>
      </c>
      <c r="AL161" s="191" t="s">
        <v>622</v>
      </c>
    </row>
    <row r="162" spans="2:38" s="198" customFormat="1" ht="128.25" hidden="1" x14ac:dyDescent="0.2">
      <c r="B162" s="191" t="s">
        <v>455</v>
      </c>
      <c r="C162" s="192" t="s">
        <v>456</v>
      </c>
      <c r="D162" s="191" t="s">
        <v>853</v>
      </c>
      <c r="E162" s="191" t="s">
        <v>854</v>
      </c>
      <c r="F162" s="191" t="s">
        <v>855</v>
      </c>
      <c r="G162" s="191"/>
      <c r="H162" s="191" t="s">
        <v>561</v>
      </c>
      <c r="I162" s="191" t="s">
        <v>199</v>
      </c>
      <c r="J162" s="191" t="s">
        <v>856</v>
      </c>
      <c r="K162" s="191" t="s">
        <v>199</v>
      </c>
      <c r="L162" s="191" t="s">
        <v>199</v>
      </c>
      <c r="M162" s="191" t="s">
        <v>857</v>
      </c>
      <c r="N162" s="191" t="s">
        <v>858</v>
      </c>
      <c r="O162" s="194" t="s">
        <v>859</v>
      </c>
      <c r="P162" s="191" t="s">
        <v>620</v>
      </c>
      <c r="Q162" s="191" t="s">
        <v>621</v>
      </c>
      <c r="R162" s="191" t="s">
        <v>0</v>
      </c>
      <c r="S162" s="204">
        <v>45292</v>
      </c>
      <c r="T162" s="204">
        <v>45473</v>
      </c>
      <c r="U162" s="204" t="s">
        <v>519</v>
      </c>
      <c r="V162" s="51"/>
      <c r="W162" s="191"/>
      <c r="X162" s="194">
        <v>50</v>
      </c>
      <c r="Y162" s="191" t="s">
        <v>480</v>
      </c>
      <c r="Z162" s="191" t="s">
        <v>208</v>
      </c>
      <c r="AA162" s="191" t="s">
        <v>207</v>
      </c>
      <c r="AB162" s="191" t="s">
        <v>199</v>
      </c>
      <c r="AC162" s="191" t="s">
        <v>199</v>
      </c>
      <c r="AD162" s="191" t="s">
        <v>209</v>
      </c>
      <c r="AE162" s="191" t="s">
        <v>199</v>
      </c>
      <c r="AF162" s="191" t="s">
        <v>199</v>
      </c>
      <c r="AG162" s="191" t="s">
        <v>199</v>
      </c>
      <c r="AH162" s="191" t="s">
        <v>199</v>
      </c>
      <c r="AI162" s="191" t="s">
        <v>199</v>
      </c>
      <c r="AJ162" s="191" t="s">
        <v>199</v>
      </c>
      <c r="AK162" s="191" t="s">
        <v>199</v>
      </c>
      <c r="AL162" s="191" t="s">
        <v>622</v>
      </c>
    </row>
    <row r="163" spans="2:38" s="198" customFormat="1" ht="128.25" hidden="1" x14ac:dyDescent="0.2">
      <c r="B163" s="191" t="s">
        <v>455</v>
      </c>
      <c r="C163" s="192" t="s">
        <v>456</v>
      </c>
      <c r="D163" s="191" t="s">
        <v>853</v>
      </c>
      <c r="E163" s="191" t="s">
        <v>854</v>
      </c>
      <c r="F163" s="191" t="s">
        <v>855</v>
      </c>
      <c r="G163" s="191"/>
      <c r="H163" s="191" t="s">
        <v>561</v>
      </c>
      <c r="I163" s="191" t="s">
        <v>199</v>
      </c>
      <c r="J163" s="191" t="s">
        <v>856</v>
      </c>
      <c r="K163" s="191" t="s">
        <v>199</v>
      </c>
      <c r="L163" s="191" t="s">
        <v>199</v>
      </c>
      <c r="M163" s="191" t="s">
        <v>860</v>
      </c>
      <c r="N163" s="191" t="s">
        <v>861</v>
      </c>
      <c r="O163" s="194" t="s">
        <v>862</v>
      </c>
      <c r="P163" s="191" t="s">
        <v>620</v>
      </c>
      <c r="Q163" s="191" t="s">
        <v>621</v>
      </c>
      <c r="R163" s="191" t="s">
        <v>0</v>
      </c>
      <c r="S163" s="204">
        <v>45292</v>
      </c>
      <c r="T163" s="204">
        <v>45473</v>
      </c>
      <c r="U163" s="204" t="s">
        <v>519</v>
      </c>
      <c r="V163" s="51"/>
      <c r="W163" s="191"/>
      <c r="X163" s="194">
        <v>50</v>
      </c>
      <c r="Y163" s="191" t="s">
        <v>480</v>
      </c>
      <c r="Z163" s="191" t="s">
        <v>208</v>
      </c>
      <c r="AA163" s="191" t="s">
        <v>207</v>
      </c>
      <c r="AB163" s="191" t="s">
        <v>199</v>
      </c>
      <c r="AC163" s="191" t="s">
        <v>199</v>
      </c>
      <c r="AD163" s="191" t="s">
        <v>209</v>
      </c>
      <c r="AE163" s="191" t="s">
        <v>199</v>
      </c>
      <c r="AF163" s="191" t="s">
        <v>199</v>
      </c>
      <c r="AG163" s="191" t="s">
        <v>199</v>
      </c>
      <c r="AH163" s="191" t="s">
        <v>199</v>
      </c>
      <c r="AI163" s="191" t="s">
        <v>199</v>
      </c>
      <c r="AJ163" s="191" t="s">
        <v>199</v>
      </c>
      <c r="AK163" s="191" t="s">
        <v>199</v>
      </c>
      <c r="AL163" s="191" t="s">
        <v>622</v>
      </c>
    </row>
    <row r="164" spans="2:38" s="198" customFormat="1" ht="128.25" hidden="1" x14ac:dyDescent="0.2">
      <c r="B164" s="191" t="s">
        <v>455</v>
      </c>
      <c r="C164" s="192" t="s">
        <v>456</v>
      </c>
      <c r="D164" s="191" t="s">
        <v>853</v>
      </c>
      <c r="E164" s="191" t="s">
        <v>854</v>
      </c>
      <c r="F164" s="191" t="s">
        <v>863</v>
      </c>
      <c r="G164" s="191"/>
      <c r="H164" s="191" t="s">
        <v>561</v>
      </c>
      <c r="I164" s="191" t="s">
        <v>199</v>
      </c>
      <c r="J164" s="191" t="s">
        <v>856</v>
      </c>
      <c r="K164" s="191" t="s">
        <v>199</v>
      </c>
      <c r="L164" s="191" t="s">
        <v>199</v>
      </c>
      <c r="M164" s="191" t="s">
        <v>864</v>
      </c>
      <c r="N164" s="191" t="s">
        <v>865</v>
      </c>
      <c r="O164" s="194" t="s">
        <v>866</v>
      </c>
      <c r="P164" s="191" t="s">
        <v>620</v>
      </c>
      <c r="Q164" s="191" t="s">
        <v>621</v>
      </c>
      <c r="R164" s="191" t="s">
        <v>0</v>
      </c>
      <c r="S164" s="204">
        <v>45474</v>
      </c>
      <c r="T164" s="204">
        <v>45641</v>
      </c>
      <c r="U164" s="204" t="s">
        <v>519</v>
      </c>
      <c r="V164" s="51"/>
      <c r="W164" s="191"/>
      <c r="X164" s="194">
        <v>40</v>
      </c>
      <c r="Y164" s="191" t="s">
        <v>480</v>
      </c>
      <c r="Z164" s="191" t="s">
        <v>208</v>
      </c>
      <c r="AA164" s="191" t="s">
        <v>207</v>
      </c>
      <c r="AB164" s="191" t="s">
        <v>199</v>
      </c>
      <c r="AC164" s="191" t="s">
        <v>199</v>
      </c>
      <c r="AD164" s="191" t="s">
        <v>209</v>
      </c>
      <c r="AE164" s="191" t="s">
        <v>199</v>
      </c>
      <c r="AF164" s="191" t="s">
        <v>199</v>
      </c>
      <c r="AG164" s="191" t="s">
        <v>199</v>
      </c>
      <c r="AH164" s="191" t="s">
        <v>199</v>
      </c>
      <c r="AI164" s="191" t="s">
        <v>199</v>
      </c>
      <c r="AJ164" s="191" t="s">
        <v>199</v>
      </c>
      <c r="AK164" s="191" t="s">
        <v>199</v>
      </c>
      <c r="AL164" s="191" t="s">
        <v>622</v>
      </c>
    </row>
    <row r="165" spans="2:38" s="198" customFormat="1" ht="128.25" hidden="1" x14ac:dyDescent="0.2">
      <c r="B165" s="191" t="s">
        <v>455</v>
      </c>
      <c r="C165" s="192" t="s">
        <v>456</v>
      </c>
      <c r="D165" s="191" t="s">
        <v>853</v>
      </c>
      <c r="E165" s="191" t="s">
        <v>854</v>
      </c>
      <c r="F165" s="191" t="s">
        <v>863</v>
      </c>
      <c r="G165" s="191"/>
      <c r="H165" s="191" t="s">
        <v>561</v>
      </c>
      <c r="I165" s="191" t="s">
        <v>199</v>
      </c>
      <c r="J165" s="191" t="s">
        <v>856</v>
      </c>
      <c r="K165" s="191" t="s">
        <v>199</v>
      </c>
      <c r="L165" s="191" t="s">
        <v>199</v>
      </c>
      <c r="M165" s="191" t="s">
        <v>867</v>
      </c>
      <c r="N165" s="191" t="s">
        <v>868</v>
      </c>
      <c r="O165" s="194" t="s">
        <v>869</v>
      </c>
      <c r="P165" s="191" t="s">
        <v>620</v>
      </c>
      <c r="Q165" s="191" t="s">
        <v>621</v>
      </c>
      <c r="R165" s="191" t="s">
        <v>0</v>
      </c>
      <c r="S165" s="204">
        <v>45474</v>
      </c>
      <c r="T165" s="204">
        <v>45641</v>
      </c>
      <c r="U165" s="204" t="s">
        <v>519</v>
      </c>
      <c r="V165" s="51"/>
      <c r="W165" s="191"/>
      <c r="X165" s="194">
        <v>30</v>
      </c>
      <c r="Y165" s="191" t="s">
        <v>480</v>
      </c>
      <c r="Z165" s="191" t="s">
        <v>208</v>
      </c>
      <c r="AA165" s="191" t="s">
        <v>207</v>
      </c>
      <c r="AB165" s="191" t="s">
        <v>199</v>
      </c>
      <c r="AC165" s="191" t="s">
        <v>199</v>
      </c>
      <c r="AD165" s="191" t="s">
        <v>209</v>
      </c>
      <c r="AE165" s="191" t="s">
        <v>199</v>
      </c>
      <c r="AF165" s="191" t="s">
        <v>199</v>
      </c>
      <c r="AG165" s="191" t="s">
        <v>199</v>
      </c>
      <c r="AH165" s="191" t="s">
        <v>199</v>
      </c>
      <c r="AI165" s="191" t="s">
        <v>199</v>
      </c>
      <c r="AJ165" s="191" t="s">
        <v>199</v>
      </c>
      <c r="AK165" s="191" t="s">
        <v>199</v>
      </c>
      <c r="AL165" s="191" t="s">
        <v>622</v>
      </c>
    </row>
    <row r="166" spans="2:38" s="198" customFormat="1" ht="128.25" hidden="1" x14ac:dyDescent="0.2">
      <c r="B166" s="191" t="s">
        <v>455</v>
      </c>
      <c r="C166" s="192" t="s">
        <v>456</v>
      </c>
      <c r="D166" s="191" t="s">
        <v>853</v>
      </c>
      <c r="E166" s="191" t="s">
        <v>854</v>
      </c>
      <c r="F166" s="191" t="s">
        <v>863</v>
      </c>
      <c r="G166" s="191"/>
      <c r="H166" s="191" t="s">
        <v>561</v>
      </c>
      <c r="I166" s="191" t="s">
        <v>199</v>
      </c>
      <c r="J166" s="191" t="s">
        <v>856</v>
      </c>
      <c r="K166" s="191" t="s">
        <v>199</v>
      </c>
      <c r="L166" s="191" t="s">
        <v>199</v>
      </c>
      <c r="M166" s="191" t="s">
        <v>870</v>
      </c>
      <c r="N166" s="191" t="s">
        <v>871</v>
      </c>
      <c r="O166" s="194" t="s">
        <v>872</v>
      </c>
      <c r="P166" s="191" t="s">
        <v>620</v>
      </c>
      <c r="Q166" s="191" t="s">
        <v>621</v>
      </c>
      <c r="R166" s="191" t="s">
        <v>0</v>
      </c>
      <c r="S166" s="204">
        <v>45474</v>
      </c>
      <c r="T166" s="204">
        <v>45641</v>
      </c>
      <c r="U166" s="204" t="s">
        <v>519</v>
      </c>
      <c r="V166" s="51"/>
      <c r="W166" s="191"/>
      <c r="X166" s="194">
        <v>30</v>
      </c>
      <c r="Y166" s="191" t="s">
        <v>480</v>
      </c>
      <c r="Z166" s="191" t="s">
        <v>208</v>
      </c>
      <c r="AA166" s="191" t="s">
        <v>207</v>
      </c>
      <c r="AB166" s="191" t="s">
        <v>199</v>
      </c>
      <c r="AC166" s="191" t="s">
        <v>199</v>
      </c>
      <c r="AD166" s="191" t="s">
        <v>209</v>
      </c>
      <c r="AE166" s="191" t="s">
        <v>199</v>
      </c>
      <c r="AF166" s="191" t="s">
        <v>199</v>
      </c>
      <c r="AG166" s="191" t="s">
        <v>199</v>
      </c>
      <c r="AH166" s="191" t="s">
        <v>199</v>
      </c>
      <c r="AI166" s="191" t="s">
        <v>199</v>
      </c>
      <c r="AJ166" s="191" t="s">
        <v>199</v>
      </c>
      <c r="AK166" s="191" t="s">
        <v>199</v>
      </c>
      <c r="AL166" s="191" t="s">
        <v>622</v>
      </c>
    </row>
    <row r="167" spans="2:38" s="198" customFormat="1" ht="171" hidden="1" x14ac:dyDescent="0.2">
      <c r="B167" s="191" t="s">
        <v>455</v>
      </c>
      <c r="C167" s="192" t="s">
        <v>873</v>
      </c>
      <c r="D167" s="191" t="s">
        <v>874</v>
      </c>
      <c r="E167" s="191" t="s">
        <v>875</v>
      </c>
      <c r="F167" s="191" t="s">
        <v>876</v>
      </c>
      <c r="G167" s="191"/>
      <c r="H167" s="191" t="s">
        <v>765</v>
      </c>
      <c r="I167" s="191" t="s">
        <v>877</v>
      </c>
      <c r="J167" s="191" t="s">
        <v>878</v>
      </c>
      <c r="K167" s="191" t="s">
        <v>199</v>
      </c>
      <c r="L167" s="191" t="s">
        <v>199</v>
      </c>
      <c r="M167" s="217" t="s">
        <v>879</v>
      </c>
      <c r="N167" s="217" t="s">
        <v>880</v>
      </c>
      <c r="O167" s="194" t="s">
        <v>881</v>
      </c>
      <c r="P167" s="191" t="s">
        <v>673</v>
      </c>
      <c r="Q167" s="191" t="s">
        <v>674</v>
      </c>
      <c r="R167" s="191" t="s">
        <v>0</v>
      </c>
      <c r="S167" s="195">
        <v>45474</v>
      </c>
      <c r="T167" s="195">
        <v>45641</v>
      </c>
      <c r="U167" s="195" t="s">
        <v>519</v>
      </c>
      <c r="V167" s="51"/>
      <c r="W167" s="191"/>
      <c r="X167" s="216">
        <v>0.2</v>
      </c>
      <c r="Y167" s="191" t="s">
        <v>451</v>
      </c>
      <c r="Z167" s="191" t="s">
        <v>208</v>
      </c>
      <c r="AA167" s="191" t="s">
        <v>356</v>
      </c>
      <c r="AB167" s="83" t="s">
        <v>199</v>
      </c>
      <c r="AC167" s="83" t="s">
        <v>199</v>
      </c>
      <c r="AD167" s="191" t="s">
        <v>845</v>
      </c>
      <c r="AE167" s="191" t="s">
        <v>199</v>
      </c>
      <c r="AF167" s="191" t="s">
        <v>199</v>
      </c>
      <c r="AG167" s="191" t="s">
        <v>199</v>
      </c>
      <c r="AH167" s="191" t="s">
        <v>199</v>
      </c>
      <c r="AI167" s="191" t="s">
        <v>199</v>
      </c>
      <c r="AJ167" s="191" t="s">
        <v>199</v>
      </c>
      <c r="AK167" s="191" t="s">
        <v>199</v>
      </c>
      <c r="AL167" s="191" t="s">
        <v>675</v>
      </c>
    </row>
    <row r="168" spans="2:38" s="198" customFormat="1" ht="199.5" hidden="1" x14ac:dyDescent="0.2">
      <c r="B168" s="191" t="s">
        <v>455</v>
      </c>
      <c r="C168" s="192" t="s">
        <v>873</v>
      </c>
      <c r="D168" s="191" t="s">
        <v>874</v>
      </c>
      <c r="E168" s="191" t="s">
        <v>875</v>
      </c>
      <c r="F168" s="191" t="s">
        <v>876</v>
      </c>
      <c r="G168" s="191"/>
      <c r="H168" s="191" t="s">
        <v>765</v>
      </c>
      <c r="I168" s="191" t="s">
        <v>877</v>
      </c>
      <c r="J168" s="191" t="s">
        <v>878</v>
      </c>
      <c r="K168" s="191" t="s">
        <v>199</v>
      </c>
      <c r="L168" s="191" t="s">
        <v>199</v>
      </c>
      <c r="M168" s="217" t="s">
        <v>883</v>
      </c>
      <c r="N168" s="221" t="s">
        <v>884</v>
      </c>
      <c r="O168" s="217" t="s">
        <v>885</v>
      </c>
      <c r="P168" s="191" t="s">
        <v>673</v>
      </c>
      <c r="Q168" s="191" t="s">
        <v>674</v>
      </c>
      <c r="R168" s="191" t="s">
        <v>0</v>
      </c>
      <c r="S168" s="195">
        <v>45474</v>
      </c>
      <c r="T168" s="195">
        <v>45641</v>
      </c>
      <c r="U168" s="195" t="s">
        <v>519</v>
      </c>
      <c r="V168" s="51"/>
      <c r="W168" s="191"/>
      <c r="X168" s="216">
        <v>0.4</v>
      </c>
      <c r="Y168" s="191" t="s">
        <v>451</v>
      </c>
      <c r="Z168" s="191" t="s">
        <v>208</v>
      </c>
      <c r="AA168" s="191" t="s">
        <v>356</v>
      </c>
      <c r="AB168" s="83" t="s">
        <v>199</v>
      </c>
      <c r="AC168" s="83" t="s">
        <v>199</v>
      </c>
      <c r="AD168" s="191" t="s">
        <v>209</v>
      </c>
      <c r="AE168" s="191" t="s">
        <v>199</v>
      </c>
      <c r="AF168" s="191" t="s">
        <v>199</v>
      </c>
      <c r="AG168" s="191" t="s">
        <v>199</v>
      </c>
      <c r="AH168" s="191" t="s">
        <v>199</v>
      </c>
      <c r="AI168" s="191" t="s">
        <v>199</v>
      </c>
      <c r="AJ168" s="191" t="s">
        <v>199</v>
      </c>
      <c r="AK168" s="191" t="s">
        <v>199</v>
      </c>
      <c r="AL168" s="191" t="s">
        <v>675</v>
      </c>
    </row>
    <row r="169" spans="2:38" s="198" customFormat="1" ht="171" hidden="1" x14ac:dyDescent="0.2">
      <c r="B169" s="191" t="s">
        <v>455</v>
      </c>
      <c r="C169" s="192" t="s">
        <v>873</v>
      </c>
      <c r="D169" s="191" t="s">
        <v>874</v>
      </c>
      <c r="E169" s="191" t="s">
        <v>875</v>
      </c>
      <c r="F169" s="191" t="s">
        <v>876</v>
      </c>
      <c r="G169" s="191"/>
      <c r="H169" s="191" t="s">
        <v>765</v>
      </c>
      <c r="I169" s="191" t="s">
        <v>877</v>
      </c>
      <c r="J169" s="191" t="s">
        <v>878</v>
      </c>
      <c r="K169" s="191" t="s">
        <v>199</v>
      </c>
      <c r="L169" s="191" t="s">
        <v>199</v>
      </c>
      <c r="M169" s="217" t="s">
        <v>886</v>
      </c>
      <c r="N169" s="217" t="s">
        <v>887</v>
      </c>
      <c r="O169" s="194" t="s">
        <v>888</v>
      </c>
      <c r="P169" s="191" t="s">
        <v>673</v>
      </c>
      <c r="Q169" s="191" t="s">
        <v>674</v>
      </c>
      <c r="R169" s="191" t="s">
        <v>0</v>
      </c>
      <c r="S169" s="195">
        <v>45474</v>
      </c>
      <c r="T169" s="195">
        <v>45641</v>
      </c>
      <c r="U169" s="195" t="s">
        <v>519</v>
      </c>
      <c r="V169" s="51"/>
      <c r="W169" s="191"/>
      <c r="X169" s="216">
        <v>0.4</v>
      </c>
      <c r="Y169" s="191" t="s">
        <v>451</v>
      </c>
      <c r="Z169" s="191" t="s">
        <v>208</v>
      </c>
      <c r="AA169" s="191" t="s">
        <v>356</v>
      </c>
      <c r="AB169" s="83" t="s">
        <v>199</v>
      </c>
      <c r="AC169" s="83" t="s">
        <v>199</v>
      </c>
      <c r="AD169" s="191" t="s">
        <v>209</v>
      </c>
      <c r="AE169" s="191" t="s">
        <v>199</v>
      </c>
      <c r="AF169" s="191" t="s">
        <v>199</v>
      </c>
      <c r="AG169" s="191" t="s">
        <v>199</v>
      </c>
      <c r="AH169" s="191" t="s">
        <v>199</v>
      </c>
      <c r="AI169" s="191" t="s">
        <v>199</v>
      </c>
      <c r="AJ169" s="191" t="s">
        <v>199</v>
      </c>
      <c r="AK169" s="191" t="s">
        <v>199</v>
      </c>
      <c r="AL169" s="191" t="s">
        <v>675</v>
      </c>
    </row>
    <row r="170" spans="2:38" s="198" customFormat="1" ht="171" hidden="1" x14ac:dyDescent="0.2">
      <c r="B170" s="191" t="s">
        <v>455</v>
      </c>
      <c r="C170" s="192" t="s">
        <v>873</v>
      </c>
      <c r="D170" s="191" t="s">
        <v>874</v>
      </c>
      <c r="E170" s="191" t="s">
        <v>875</v>
      </c>
      <c r="F170" s="191" t="s">
        <v>876</v>
      </c>
      <c r="G170" s="191"/>
      <c r="H170" s="191" t="s">
        <v>561</v>
      </c>
      <c r="I170" s="191" t="s">
        <v>877</v>
      </c>
      <c r="J170" s="191" t="s">
        <v>878</v>
      </c>
      <c r="K170" s="191" t="s">
        <v>199</v>
      </c>
      <c r="L170" s="191" t="s">
        <v>199</v>
      </c>
      <c r="M170" s="217" t="s">
        <v>889</v>
      </c>
      <c r="N170" s="217" t="s">
        <v>890</v>
      </c>
      <c r="O170" s="194" t="s">
        <v>891</v>
      </c>
      <c r="P170" s="191" t="s">
        <v>673</v>
      </c>
      <c r="Q170" s="191" t="s">
        <v>674</v>
      </c>
      <c r="R170" s="191" t="s">
        <v>0</v>
      </c>
      <c r="S170" s="195">
        <v>45474</v>
      </c>
      <c r="T170" s="195">
        <v>45641</v>
      </c>
      <c r="U170" s="195" t="s">
        <v>519</v>
      </c>
      <c r="V170" s="51"/>
      <c r="W170" s="191"/>
      <c r="X170" s="191">
        <v>10</v>
      </c>
      <c r="Y170" s="191" t="s">
        <v>451</v>
      </c>
      <c r="Z170" s="191" t="s">
        <v>208</v>
      </c>
      <c r="AA170" s="191" t="s">
        <v>356</v>
      </c>
      <c r="AB170" s="83" t="s">
        <v>199</v>
      </c>
      <c r="AC170" s="83" t="s">
        <v>199</v>
      </c>
      <c r="AD170" s="191" t="s">
        <v>209</v>
      </c>
      <c r="AE170" s="191" t="s">
        <v>199</v>
      </c>
      <c r="AF170" s="191" t="s">
        <v>199</v>
      </c>
      <c r="AG170" s="191" t="s">
        <v>199</v>
      </c>
      <c r="AH170" s="191" t="s">
        <v>199</v>
      </c>
      <c r="AI170" s="191" t="s">
        <v>199</v>
      </c>
      <c r="AJ170" s="191" t="s">
        <v>199</v>
      </c>
      <c r="AK170" s="191" t="s">
        <v>199</v>
      </c>
      <c r="AL170" s="191" t="s">
        <v>675</v>
      </c>
    </row>
    <row r="171" spans="2:38" s="198" customFormat="1" ht="171" hidden="1" x14ac:dyDescent="0.2">
      <c r="B171" s="191" t="s">
        <v>455</v>
      </c>
      <c r="C171" s="192" t="s">
        <v>873</v>
      </c>
      <c r="D171" s="191" t="s">
        <v>874</v>
      </c>
      <c r="E171" s="191" t="s">
        <v>875</v>
      </c>
      <c r="F171" s="191" t="s">
        <v>876</v>
      </c>
      <c r="G171" s="191"/>
      <c r="H171" s="191" t="s">
        <v>765</v>
      </c>
      <c r="I171" s="191" t="s">
        <v>877</v>
      </c>
      <c r="J171" s="191" t="s">
        <v>878</v>
      </c>
      <c r="K171" s="191" t="s">
        <v>199</v>
      </c>
      <c r="L171" s="191" t="s">
        <v>199</v>
      </c>
      <c r="M171" s="191" t="s">
        <v>892</v>
      </c>
      <c r="N171" s="191" t="s">
        <v>893</v>
      </c>
      <c r="O171" s="194" t="s">
        <v>894</v>
      </c>
      <c r="P171" s="191" t="s">
        <v>895</v>
      </c>
      <c r="Q171" s="191"/>
      <c r="R171" s="191" t="s">
        <v>220</v>
      </c>
      <c r="S171" s="195">
        <v>45292</v>
      </c>
      <c r="T171" s="195">
        <v>45641</v>
      </c>
      <c r="U171" s="195" t="s">
        <v>519</v>
      </c>
      <c r="V171" s="191"/>
      <c r="W171" s="191"/>
      <c r="X171" s="191">
        <v>100</v>
      </c>
      <c r="Y171" s="191" t="s">
        <v>356</v>
      </c>
      <c r="Z171" s="191" t="s">
        <v>896</v>
      </c>
      <c r="AA171" s="191" t="s">
        <v>199</v>
      </c>
      <c r="AB171" s="191" t="s">
        <v>199</v>
      </c>
      <c r="AC171" s="191" t="s">
        <v>199</v>
      </c>
      <c r="AD171" s="191" t="s">
        <v>209</v>
      </c>
      <c r="AE171" s="191" t="s">
        <v>199</v>
      </c>
      <c r="AF171" s="191" t="s">
        <v>199</v>
      </c>
      <c r="AG171" s="191" t="s">
        <v>199</v>
      </c>
      <c r="AH171" s="191" t="s">
        <v>199</v>
      </c>
      <c r="AI171" s="191" t="s">
        <v>199</v>
      </c>
      <c r="AJ171" s="191" t="s">
        <v>199</v>
      </c>
      <c r="AK171" s="191" t="s">
        <v>199</v>
      </c>
      <c r="AL171" s="191" t="s">
        <v>235</v>
      </c>
    </row>
    <row r="172" spans="2:38" s="198" customFormat="1" ht="171" hidden="1" x14ac:dyDescent="0.2">
      <c r="B172" s="92" t="s">
        <v>455</v>
      </c>
      <c r="C172" s="192" t="s">
        <v>873</v>
      </c>
      <c r="D172" s="191" t="s">
        <v>874</v>
      </c>
      <c r="E172" s="191" t="s">
        <v>875</v>
      </c>
      <c r="F172" s="92" t="s">
        <v>876</v>
      </c>
      <c r="G172" s="92"/>
      <c r="H172" s="83" t="s">
        <v>765</v>
      </c>
      <c r="I172" s="191" t="s">
        <v>877</v>
      </c>
      <c r="J172" s="191" t="s">
        <v>878</v>
      </c>
      <c r="K172" s="191" t="s">
        <v>199</v>
      </c>
      <c r="L172" s="191" t="s">
        <v>199</v>
      </c>
      <c r="M172" s="92" t="s">
        <v>897</v>
      </c>
      <c r="N172" s="93" t="s">
        <v>898</v>
      </c>
      <c r="O172" s="92" t="s">
        <v>899</v>
      </c>
      <c r="P172" s="83" t="s">
        <v>900</v>
      </c>
      <c r="Q172" s="83" t="s">
        <v>901</v>
      </c>
      <c r="R172" s="83" t="s">
        <v>99</v>
      </c>
      <c r="S172" s="94">
        <v>45381</v>
      </c>
      <c r="T172" s="94">
        <v>45657</v>
      </c>
      <c r="U172" s="83" t="s">
        <v>902</v>
      </c>
      <c r="V172" s="50" t="s">
        <v>1612</v>
      </c>
      <c r="W172" s="50" t="s">
        <v>1612</v>
      </c>
      <c r="X172" s="97" t="s">
        <v>903</v>
      </c>
      <c r="Y172" s="83" t="s">
        <v>904</v>
      </c>
      <c r="Z172" s="83" t="s">
        <v>425</v>
      </c>
      <c r="AA172" s="83" t="s">
        <v>199</v>
      </c>
      <c r="AB172" s="83" t="s">
        <v>199</v>
      </c>
      <c r="AC172" s="83" t="s">
        <v>199</v>
      </c>
      <c r="AD172" s="83" t="s">
        <v>366</v>
      </c>
      <c r="AE172" s="191" t="s">
        <v>249</v>
      </c>
      <c r="AF172" s="191" t="s">
        <v>492</v>
      </c>
      <c r="AG172" s="191" t="s">
        <v>199</v>
      </c>
      <c r="AH172" s="191" t="s">
        <v>199</v>
      </c>
      <c r="AI172" s="191" t="s">
        <v>199</v>
      </c>
      <c r="AJ172" s="98" t="s">
        <v>410</v>
      </c>
      <c r="AK172" s="98" t="s">
        <v>411</v>
      </c>
      <c r="AL172" s="92" t="s">
        <v>502</v>
      </c>
    </row>
    <row r="173" spans="2:38" s="198" customFormat="1" ht="171" hidden="1" x14ac:dyDescent="0.2">
      <c r="B173" s="191" t="s">
        <v>455</v>
      </c>
      <c r="C173" s="192" t="s">
        <v>873</v>
      </c>
      <c r="D173" s="191" t="s">
        <v>874</v>
      </c>
      <c r="E173" s="191" t="s">
        <v>875</v>
      </c>
      <c r="F173" s="191" t="s">
        <v>876</v>
      </c>
      <c r="G173" s="191"/>
      <c r="H173" s="191" t="s">
        <v>765</v>
      </c>
      <c r="I173" s="191" t="s">
        <v>877</v>
      </c>
      <c r="J173" s="191" t="s">
        <v>878</v>
      </c>
      <c r="K173" s="191" t="s">
        <v>199</v>
      </c>
      <c r="L173" s="191" t="s">
        <v>199</v>
      </c>
      <c r="M173" s="191" t="s">
        <v>905</v>
      </c>
      <c r="N173" s="191" t="s">
        <v>905</v>
      </c>
      <c r="O173" s="191" t="s">
        <v>906</v>
      </c>
      <c r="P173" s="191" t="s">
        <v>218</v>
      </c>
      <c r="Q173" s="191" t="s">
        <v>907</v>
      </c>
      <c r="R173" s="191" t="s">
        <v>220</v>
      </c>
      <c r="S173" s="195">
        <v>45323</v>
      </c>
      <c r="T173" s="207">
        <v>45626</v>
      </c>
      <c r="U173" s="195" t="s">
        <v>199</v>
      </c>
      <c r="V173" s="51"/>
      <c r="W173" s="191"/>
      <c r="X173" s="191"/>
      <c r="Y173" s="191" t="s">
        <v>356</v>
      </c>
      <c r="Z173" s="191" t="s">
        <v>904</v>
      </c>
      <c r="AA173" s="191" t="s">
        <v>199</v>
      </c>
      <c r="AB173" s="191" t="s">
        <v>199</v>
      </c>
      <c r="AC173" s="191" t="s">
        <v>199</v>
      </c>
      <c r="AD173" s="191" t="s">
        <v>492</v>
      </c>
      <c r="AE173" s="191" t="s">
        <v>199</v>
      </c>
      <c r="AF173" s="191" t="s">
        <v>199</v>
      </c>
      <c r="AG173" s="191" t="s">
        <v>199</v>
      </c>
      <c r="AH173" s="191" t="s">
        <v>199</v>
      </c>
      <c r="AI173" s="191" t="s">
        <v>199</v>
      </c>
      <c r="AJ173" s="191" t="s">
        <v>410</v>
      </c>
      <c r="AK173" s="191" t="s">
        <v>411</v>
      </c>
      <c r="AL173" s="191" t="s">
        <v>235</v>
      </c>
    </row>
    <row r="174" spans="2:38" s="198" customFormat="1" ht="171" hidden="1" x14ac:dyDescent="0.2">
      <c r="B174" s="191" t="s">
        <v>455</v>
      </c>
      <c r="C174" s="192" t="s">
        <v>873</v>
      </c>
      <c r="D174" s="191" t="s">
        <v>874</v>
      </c>
      <c r="E174" s="191" t="s">
        <v>875</v>
      </c>
      <c r="F174" s="191" t="s">
        <v>876</v>
      </c>
      <c r="G174" s="191"/>
      <c r="H174" s="191" t="s">
        <v>765</v>
      </c>
      <c r="I174" s="191" t="s">
        <v>877</v>
      </c>
      <c r="J174" s="191" t="s">
        <v>878</v>
      </c>
      <c r="K174" s="191" t="s">
        <v>199</v>
      </c>
      <c r="L174" s="191" t="s">
        <v>199</v>
      </c>
      <c r="M174" s="191" t="s">
        <v>909</v>
      </c>
      <c r="N174" s="191" t="s">
        <v>909</v>
      </c>
      <c r="O174" s="191" t="s">
        <v>910</v>
      </c>
      <c r="P174" s="191" t="s">
        <v>911</v>
      </c>
      <c r="Q174" s="191" t="s">
        <v>912</v>
      </c>
      <c r="R174" s="191" t="s">
        <v>220</v>
      </c>
      <c r="S174" s="195">
        <v>45323</v>
      </c>
      <c r="T174" s="207">
        <v>45626</v>
      </c>
      <c r="U174" s="195" t="s">
        <v>519</v>
      </c>
      <c r="V174" s="51"/>
      <c r="W174" s="191"/>
      <c r="X174" s="191"/>
      <c r="Y174" s="191" t="s">
        <v>356</v>
      </c>
      <c r="Z174" s="191" t="s">
        <v>904</v>
      </c>
      <c r="AA174" s="191" t="s">
        <v>199</v>
      </c>
      <c r="AB174" s="191" t="s">
        <v>199</v>
      </c>
      <c r="AC174" s="191" t="s">
        <v>199</v>
      </c>
      <c r="AD174" s="191" t="s">
        <v>492</v>
      </c>
      <c r="AE174" s="191" t="s">
        <v>199</v>
      </c>
      <c r="AF174" s="191" t="s">
        <v>199</v>
      </c>
      <c r="AG174" s="191" t="s">
        <v>199</v>
      </c>
      <c r="AH174" s="191" t="s">
        <v>199</v>
      </c>
      <c r="AI174" s="191" t="s">
        <v>199</v>
      </c>
      <c r="AJ174" s="191" t="s">
        <v>410</v>
      </c>
      <c r="AK174" s="191" t="s">
        <v>411</v>
      </c>
      <c r="AL174" s="191" t="s">
        <v>235</v>
      </c>
    </row>
    <row r="175" spans="2:38" s="198" customFormat="1" ht="171" hidden="1" x14ac:dyDescent="0.2">
      <c r="B175" s="191" t="s">
        <v>455</v>
      </c>
      <c r="C175" s="192" t="s">
        <v>873</v>
      </c>
      <c r="D175" s="191" t="s">
        <v>874</v>
      </c>
      <c r="E175" s="191" t="s">
        <v>875</v>
      </c>
      <c r="F175" s="191" t="s">
        <v>876</v>
      </c>
      <c r="G175" s="191"/>
      <c r="H175" s="191" t="s">
        <v>765</v>
      </c>
      <c r="I175" s="191" t="s">
        <v>877</v>
      </c>
      <c r="J175" s="191" t="s">
        <v>878</v>
      </c>
      <c r="K175" s="191" t="s">
        <v>199</v>
      </c>
      <c r="L175" s="191" t="s">
        <v>199</v>
      </c>
      <c r="M175" s="191"/>
      <c r="N175" s="191"/>
      <c r="O175" s="191"/>
      <c r="P175" s="191"/>
      <c r="Q175" s="191"/>
      <c r="R175" s="191"/>
      <c r="S175" s="195"/>
      <c r="T175" s="207"/>
      <c r="U175" s="195"/>
      <c r="V175" s="51"/>
      <c r="W175" s="191"/>
      <c r="X175" s="191"/>
      <c r="Y175" s="191"/>
      <c r="Z175" s="191"/>
      <c r="AA175" s="191"/>
      <c r="AB175" s="191"/>
      <c r="AC175" s="191"/>
      <c r="AD175" s="191"/>
      <c r="AE175" s="191"/>
      <c r="AF175" s="191"/>
      <c r="AG175" s="191"/>
      <c r="AH175" s="191"/>
      <c r="AI175" s="191"/>
      <c r="AJ175" s="191"/>
      <c r="AK175" s="191"/>
      <c r="AL175" s="191"/>
    </row>
    <row r="176" spans="2:38" s="198" customFormat="1" ht="171" hidden="1" x14ac:dyDescent="0.2">
      <c r="B176" s="191" t="s">
        <v>455</v>
      </c>
      <c r="C176" s="192" t="s">
        <v>873</v>
      </c>
      <c r="D176" s="191" t="s">
        <v>874</v>
      </c>
      <c r="E176" s="191" t="s">
        <v>875</v>
      </c>
      <c r="F176" s="191" t="s">
        <v>876</v>
      </c>
      <c r="G176" s="191"/>
      <c r="H176" s="191" t="s">
        <v>765</v>
      </c>
      <c r="I176" s="191" t="s">
        <v>877</v>
      </c>
      <c r="J176" s="191" t="s">
        <v>878</v>
      </c>
      <c r="K176" s="191" t="s">
        <v>199</v>
      </c>
      <c r="L176" s="191" t="s">
        <v>199</v>
      </c>
      <c r="M176" s="191" t="s">
        <v>913</v>
      </c>
      <c r="N176" s="191" t="s">
        <v>914</v>
      </c>
      <c r="O176" s="194" t="s">
        <v>915</v>
      </c>
      <c r="P176" s="191" t="s">
        <v>273</v>
      </c>
      <c r="Q176" s="191" t="s">
        <v>916</v>
      </c>
      <c r="R176" s="194" t="s">
        <v>72</v>
      </c>
      <c r="S176" s="195">
        <v>45293</v>
      </c>
      <c r="T176" s="195">
        <v>45626</v>
      </c>
      <c r="U176" s="204" t="s">
        <v>261</v>
      </c>
      <c r="V176" s="51"/>
      <c r="W176" s="191"/>
      <c r="X176" s="196">
        <v>0.8</v>
      </c>
      <c r="Y176" s="191" t="s">
        <v>207</v>
      </c>
      <c r="Z176" s="191" t="s">
        <v>917</v>
      </c>
      <c r="AA176" s="191" t="s">
        <v>199</v>
      </c>
      <c r="AB176" s="191" t="s">
        <v>199</v>
      </c>
      <c r="AC176" s="191" t="s">
        <v>199</v>
      </c>
      <c r="AD176" s="209" t="s">
        <v>366</v>
      </c>
      <c r="AE176" s="191" t="s">
        <v>199</v>
      </c>
      <c r="AF176" s="191" t="s">
        <v>199</v>
      </c>
      <c r="AG176" s="191" t="s">
        <v>199</v>
      </c>
      <c r="AH176" s="191" t="s">
        <v>199</v>
      </c>
      <c r="AI176" s="191" t="s">
        <v>199</v>
      </c>
      <c r="AJ176" s="191" t="s">
        <v>410</v>
      </c>
      <c r="AK176" s="191" t="s">
        <v>411</v>
      </c>
      <c r="AL176" s="194" t="s">
        <v>262</v>
      </c>
    </row>
    <row r="177" spans="2:38" s="198" customFormat="1" ht="171" hidden="1" x14ac:dyDescent="0.2">
      <c r="B177" s="191" t="s">
        <v>455</v>
      </c>
      <c r="C177" s="192" t="s">
        <v>873</v>
      </c>
      <c r="D177" s="191" t="s">
        <v>874</v>
      </c>
      <c r="E177" s="191" t="s">
        <v>875</v>
      </c>
      <c r="F177" s="191" t="s">
        <v>876</v>
      </c>
      <c r="G177" s="191"/>
      <c r="H177" s="191" t="s">
        <v>765</v>
      </c>
      <c r="I177" s="191" t="s">
        <v>877</v>
      </c>
      <c r="J177" s="191" t="s">
        <v>878</v>
      </c>
      <c r="K177" s="191" t="s">
        <v>199</v>
      </c>
      <c r="L177" s="191" t="s">
        <v>199</v>
      </c>
      <c r="M177" s="191" t="s">
        <v>918</v>
      </c>
      <c r="N177" s="191" t="s">
        <v>919</v>
      </c>
      <c r="O177" s="194" t="s">
        <v>920</v>
      </c>
      <c r="P177" s="191" t="s">
        <v>231</v>
      </c>
      <c r="Q177" s="191" t="s">
        <v>232</v>
      </c>
      <c r="R177" s="194" t="s">
        <v>220</v>
      </c>
      <c r="S177" s="195">
        <v>45627</v>
      </c>
      <c r="T177" s="195">
        <v>45641</v>
      </c>
      <c r="U177" s="194" t="s">
        <v>72</v>
      </c>
      <c r="V177" s="51"/>
      <c r="W177" s="191"/>
      <c r="X177" s="196"/>
      <c r="Y177" s="191" t="s">
        <v>208</v>
      </c>
      <c r="Z177" s="191" t="s">
        <v>233</v>
      </c>
      <c r="AA177" s="191" t="s">
        <v>234</v>
      </c>
      <c r="AB177" s="191" t="s">
        <v>917</v>
      </c>
      <c r="AC177" s="191" t="s">
        <v>199</v>
      </c>
      <c r="AD177" s="209" t="s">
        <v>366</v>
      </c>
      <c r="AE177" s="191" t="s">
        <v>199</v>
      </c>
      <c r="AF177" s="191" t="s">
        <v>199</v>
      </c>
      <c r="AG177" s="191" t="s">
        <v>199</v>
      </c>
      <c r="AH177" s="191" t="s">
        <v>199</v>
      </c>
      <c r="AI177" s="191" t="s">
        <v>199</v>
      </c>
      <c r="AJ177" s="191" t="s">
        <v>410</v>
      </c>
      <c r="AK177" s="191" t="s">
        <v>411</v>
      </c>
      <c r="AL177" s="194" t="s">
        <v>235</v>
      </c>
    </row>
    <row r="178" spans="2:38" s="198" customFormat="1" ht="171" hidden="1" x14ac:dyDescent="0.2">
      <c r="B178" s="191" t="s">
        <v>455</v>
      </c>
      <c r="C178" s="192" t="s">
        <v>873</v>
      </c>
      <c r="D178" s="191" t="s">
        <v>874</v>
      </c>
      <c r="E178" s="191" t="s">
        <v>875</v>
      </c>
      <c r="F178" s="191" t="s">
        <v>876</v>
      </c>
      <c r="G178" s="191"/>
      <c r="H178" s="191" t="s">
        <v>765</v>
      </c>
      <c r="I178" s="191" t="s">
        <v>877</v>
      </c>
      <c r="J178" s="191" t="s">
        <v>878</v>
      </c>
      <c r="K178" s="191" t="s">
        <v>199</v>
      </c>
      <c r="L178" s="191" t="s">
        <v>199</v>
      </c>
      <c r="M178" s="191" t="s">
        <v>921</v>
      </c>
      <c r="N178" s="191" t="s">
        <v>922</v>
      </c>
      <c r="O178" s="194" t="s">
        <v>268</v>
      </c>
      <c r="P178" s="191" t="s">
        <v>273</v>
      </c>
      <c r="Q178" s="191" t="s">
        <v>916</v>
      </c>
      <c r="R178" s="194" t="s">
        <v>72</v>
      </c>
      <c r="S178" s="195">
        <v>45293</v>
      </c>
      <c r="T178" s="195">
        <v>45626</v>
      </c>
      <c r="U178" s="204" t="s">
        <v>72</v>
      </c>
      <c r="V178" s="51"/>
      <c r="W178" s="191"/>
      <c r="X178" s="196">
        <v>0.2</v>
      </c>
      <c r="Y178" s="191" t="s">
        <v>207</v>
      </c>
      <c r="Z178" s="191" t="s">
        <v>917</v>
      </c>
      <c r="AA178" s="191" t="s">
        <v>199</v>
      </c>
      <c r="AB178" s="191" t="s">
        <v>199</v>
      </c>
      <c r="AC178" s="191" t="s">
        <v>199</v>
      </c>
      <c r="AD178" s="209" t="s">
        <v>366</v>
      </c>
      <c r="AE178" s="191" t="s">
        <v>199</v>
      </c>
      <c r="AF178" s="191" t="s">
        <v>199</v>
      </c>
      <c r="AG178" s="191" t="s">
        <v>199</v>
      </c>
      <c r="AH178" s="191" t="s">
        <v>199</v>
      </c>
      <c r="AI178" s="191" t="s">
        <v>199</v>
      </c>
      <c r="AJ178" s="191" t="s">
        <v>410</v>
      </c>
      <c r="AK178" s="191" t="s">
        <v>411</v>
      </c>
      <c r="AL178" s="194" t="s">
        <v>262</v>
      </c>
    </row>
    <row r="179" spans="2:38" s="198" customFormat="1" ht="171" hidden="1" x14ac:dyDescent="0.2">
      <c r="B179" s="191" t="s">
        <v>455</v>
      </c>
      <c r="C179" s="192" t="s">
        <v>873</v>
      </c>
      <c r="D179" s="191" t="s">
        <v>874</v>
      </c>
      <c r="E179" s="191" t="s">
        <v>875</v>
      </c>
      <c r="F179" s="191" t="s">
        <v>876</v>
      </c>
      <c r="G179" s="191"/>
      <c r="H179" s="191" t="s">
        <v>765</v>
      </c>
      <c r="I179" s="191" t="s">
        <v>877</v>
      </c>
      <c r="J179" s="191" t="s">
        <v>878</v>
      </c>
      <c r="K179" s="191" t="s">
        <v>199</v>
      </c>
      <c r="L179" s="191" t="s">
        <v>199</v>
      </c>
      <c r="M179" s="191" t="s">
        <v>924</v>
      </c>
      <c r="N179" s="191" t="s">
        <v>925</v>
      </c>
      <c r="O179" s="194" t="s">
        <v>926</v>
      </c>
      <c r="P179" s="191" t="s">
        <v>273</v>
      </c>
      <c r="Q179" s="191" t="s">
        <v>927</v>
      </c>
      <c r="R179" s="194" t="s">
        <v>72</v>
      </c>
      <c r="S179" s="195">
        <v>45383</v>
      </c>
      <c r="T179" s="195">
        <v>45641</v>
      </c>
      <c r="U179" s="204" t="s">
        <v>261</v>
      </c>
      <c r="V179" s="51"/>
      <c r="W179" s="191"/>
      <c r="X179" s="196">
        <v>0.8</v>
      </c>
      <c r="Y179" s="191" t="s">
        <v>207</v>
      </c>
      <c r="Z179" s="191" t="s">
        <v>917</v>
      </c>
      <c r="AA179" s="191" t="s">
        <v>199</v>
      </c>
      <c r="AB179" s="191" t="s">
        <v>199</v>
      </c>
      <c r="AC179" s="191" t="s">
        <v>199</v>
      </c>
      <c r="AD179" s="209" t="s">
        <v>366</v>
      </c>
      <c r="AE179" s="191" t="s">
        <v>199</v>
      </c>
      <c r="AF179" s="191" t="s">
        <v>199</v>
      </c>
      <c r="AG179" s="191" t="s">
        <v>199</v>
      </c>
      <c r="AH179" s="191" t="s">
        <v>199</v>
      </c>
      <c r="AI179" s="191" t="s">
        <v>199</v>
      </c>
      <c r="AJ179" s="191" t="s">
        <v>410</v>
      </c>
      <c r="AK179" s="191" t="s">
        <v>411</v>
      </c>
      <c r="AL179" s="194" t="s">
        <v>262</v>
      </c>
    </row>
    <row r="180" spans="2:38" s="198" customFormat="1" ht="171" hidden="1" x14ac:dyDescent="0.2">
      <c r="B180" s="191" t="s">
        <v>455</v>
      </c>
      <c r="C180" s="192" t="s">
        <v>873</v>
      </c>
      <c r="D180" s="191" t="s">
        <v>874</v>
      </c>
      <c r="E180" s="191" t="s">
        <v>875</v>
      </c>
      <c r="F180" s="191" t="s">
        <v>876</v>
      </c>
      <c r="G180" s="191"/>
      <c r="H180" s="191" t="s">
        <v>765</v>
      </c>
      <c r="I180" s="191" t="s">
        <v>877</v>
      </c>
      <c r="J180" s="191" t="s">
        <v>878</v>
      </c>
      <c r="K180" s="191" t="s">
        <v>199</v>
      </c>
      <c r="L180" s="191" t="s">
        <v>199</v>
      </c>
      <c r="M180" s="191" t="s">
        <v>928</v>
      </c>
      <c r="N180" s="191" t="s">
        <v>929</v>
      </c>
      <c r="O180" s="194" t="s">
        <v>930</v>
      </c>
      <c r="P180" s="191" t="s">
        <v>231</v>
      </c>
      <c r="Q180" s="191" t="s">
        <v>232</v>
      </c>
      <c r="R180" s="194" t="s">
        <v>220</v>
      </c>
      <c r="S180" s="195">
        <v>45627</v>
      </c>
      <c r="T180" s="195">
        <v>45641</v>
      </c>
      <c r="U180" s="194" t="s">
        <v>72</v>
      </c>
      <c r="V180" s="51"/>
      <c r="W180" s="191"/>
      <c r="X180" s="196"/>
      <c r="Y180" s="191" t="s">
        <v>208</v>
      </c>
      <c r="Z180" s="191" t="s">
        <v>233</v>
      </c>
      <c r="AA180" s="191" t="s">
        <v>234</v>
      </c>
      <c r="AB180" s="191" t="s">
        <v>917</v>
      </c>
      <c r="AC180" s="191" t="s">
        <v>199</v>
      </c>
      <c r="AD180" s="209" t="s">
        <v>366</v>
      </c>
      <c r="AE180" s="191" t="s">
        <v>199</v>
      </c>
      <c r="AF180" s="191" t="s">
        <v>199</v>
      </c>
      <c r="AG180" s="191" t="s">
        <v>199</v>
      </c>
      <c r="AH180" s="191" t="s">
        <v>199</v>
      </c>
      <c r="AI180" s="191" t="s">
        <v>199</v>
      </c>
      <c r="AJ180" s="191" t="s">
        <v>410</v>
      </c>
      <c r="AK180" s="191" t="s">
        <v>411</v>
      </c>
      <c r="AL180" s="194" t="s">
        <v>235</v>
      </c>
    </row>
    <row r="181" spans="2:38" s="198" customFormat="1" ht="171" hidden="1" x14ac:dyDescent="0.2">
      <c r="B181" s="191" t="s">
        <v>455</v>
      </c>
      <c r="C181" s="192" t="s">
        <v>873</v>
      </c>
      <c r="D181" s="191" t="s">
        <v>874</v>
      </c>
      <c r="E181" s="191" t="s">
        <v>875</v>
      </c>
      <c r="F181" s="191" t="s">
        <v>876</v>
      </c>
      <c r="G181" s="191"/>
      <c r="H181" s="191" t="s">
        <v>765</v>
      </c>
      <c r="I181" s="191" t="s">
        <v>877</v>
      </c>
      <c r="J181" s="191" t="s">
        <v>878</v>
      </c>
      <c r="K181" s="191" t="s">
        <v>199</v>
      </c>
      <c r="L181" s="191" t="s">
        <v>199</v>
      </c>
      <c r="M181" s="191" t="s">
        <v>931</v>
      </c>
      <c r="N181" s="191" t="s">
        <v>932</v>
      </c>
      <c r="O181" s="194" t="s">
        <v>268</v>
      </c>
      <c r="P181" s="191" t="s">
        <v>273</v>
      </c>
      <c r="Q181" s="191" t="s">
        <v>927</v>
      </c>
      <c r="R181" s="194" t="s">
        <v>72</v>
      </c>
      <c r="S181" s="195">
        <v>45383</v>
      </c>
      <c r="T181" s="195">
        <v>45657</v>
      </c>
      <c r="U181" s="204" t="s">
        <v>72</v>
      </c>
      <c r="V181" s="51"/>
      <c r="W181" s="191"/>
      <c r="X181" s="196">
        <v>0.2</v>
      </c>
      <c r="Y181" s="191" t="s">
        <v>207</v>
      </c>
      <c r="Z181" s="191" t="s">
        <v>917</v>
      </c>
      <c r="AA181" s="191" t="s">
        <v>199</v>
      </c>
      <c r="AB181" s="191"/>
      <c r="AC181" s="191"/>
      <c r="AD181" s="209" t="s">
        <v>366</v>
      </c>
      <c r="AE181" s="191" t="s">
        <v>199</v>
      </c>
      <c r="AF181" s="191" t="s">
        <v>199</v>
      </c>
      <c r="AG181" s="191" t="s">
        <v>199</v>
      </c>
      <c r="AH181" s="191" t="s">
        <v>199</v>
      </c>
      <c r="AI181" s="191" t="s">
        <v>199</v>
      </c>
      <c r="AJ181" s="191" t="s">
        <v>410</v>
      </c>
      <c r="AK181" s="191" t="s">
        <v>411</v>
      </c>
      <c r="AL181" s="194" t="s">
        <v>262</v>
      </c>
    </row>
    <row r="182" spans="2:38" s="198" customFormat="1" ht="171" hidden="1" x14ac:dyDescent="0.2">
      <c r="B182" s="191" t="s">
        <v>455</v>
      </c>
      <c r="C182" s="192" t="s">
        <v>873</v>
      </c>
      <c r="D182" s="191" t="s">
        <v>874</v>
      </c>
      <c r="E182" s="191" t="s">
        <v>875</v>
      </c>
      <c r="F182" s="191" t="s">
        <v>978</v>
      </c>
      <c r="G182" s="191"/>
      <c r="H182" s="191" t="s">
        <v>765</v>
      </c>
      <c r="I182" s="191" t="s">
        <v>877</v>
      </c>
      <c r="J182" s="191" t="s">
        <v>878</v>
      </c>
      <c r="K182" s="191" t="s">
        <v>199</v>
      </c>
      <c r="L182" s="191" t="s">
        <v>199</v>
      </c>
      <c r="M182" s="191" t="s">
        <v>979</v>
      </c>
      <c r="N182" s="191" t="s">
        <v>980</v>
      </c>
      <c r="O182" s="194" t="s">
        <v>981</v>
      </c>
      <c r="P182" s="191" t="s">
        <v>895</v>
      </c>
      <c r="Q182" s="191"/>
      <c r="R182" s="191" t="s">
        <v>982</v>
      </c>
      <c r="S182" s="195">
        <v>45566</v>
      </c>
      <c r="T182" s="195">
        <v>45641</v>
      </c>
      <c r="U182" s="195" t="s">
        <v>519</v>
      </c>
      <c r="V182" s="51"/>
      <c r="W182" s="191"/>
      <c r="X182" s="191">
        <v>100</v>
      </c>
      <c r="Y182" s="191" t="s">
        <v>356</v>
      </c>
      <c r="Z182" s="191" t="s">
        <v>199</v>
      </c>
      <c r="AA182" s="191" t="s">
        <v>199</v>
      </c>
      <c r="AB182" s="191" t="s">
        <v>199</v>
      </c>
      <c r="AC182" s="191" t="s">
        <v>199</v>
      </c>
      <c r="AD182" s="191" t="s">
        <v>358</v>
      </c>
      <c r="AE182" s="191" t="s">
        <v>419</v>
      </c>
      <c r="AF182" s="191" t="s">
        <v>199</v>
      </c>
      <c r="AG182" s="191" t="s">
        <v>199</v>
      </c>
      <c r="AH182" s="191" t="s">
        <v>199</v>
      </c>
      <c r="AI182" s="191" t="s">
        <v>199</v>
      </c>
      <c r="AJ182" s="191" t="s">
        <v>199</v>
      </c>
      <c r="AK182" s="191" t="s">
        <v>199</v>
      </c>
      <c r="AL182" s="191" t="s">
        <v>983</v>
      </c>
    </row>
    <row r="183" spans="2:38" s="198" customFormat="1" ht="171" hidden="1" x14ac:dyDescent="0.2">
      <c r="B183" s="191" t="s">
        <v>455</v>
      </c>
      <c r="C183" s="192" t="s">
        <v>873</v>
      </c>
      <c r="D183" s="191" t="s">
        <v>874</v>
      </c>
      <c r="E183" s="191" t="s">
        <v>875</v>
      </c>
      <c r="F183" s="191" t="s">
        <v>978</v>
      </c>
      <c r="G183" s="191"/>
      <c r="H183" s="191" t="s">
        <v>765</v>
      </c>
      <c r="I183" s="191" t="s">
        <v>877</v>
      </c>
      <c r="J183" s="191" t="s">
        <v>878</v>
      </c>
      <c r="K183" s="191" t="s">
        <v>199</v>
      </c>
      <c r="L183" s="191" t="s">
        <v>199</v>
      </c>
      <c r="M183" s="191" t="s">
        <v>984</v>
      </c>
      <c r="N183" s="191" t="s">
        <v>985</v>
      </c>
      <c r="O183" s="194" t="s">
        <v>986</v>
      </c>
      <c r="P183" s="191" t="s">
        <v>679</v>
      </c>
      <c r="Q183" s="191" t="s">
        <v>684</v>
      </c>
      <c r="R183" s="191" t="s">
        <v>99</v>
      </c>
      <c r="S183" s="195">
        <v>45292</v>
      </c>
      <c r="T183" s="195">
        <v>45641</v>
      </c>
      <c r="U183" s="195" t="s">
        <v>199</v>
      </c>
      <c r="V183" s="51"/>
      <c r="W183" s="191"/>
      <c r="X183" s="191">
        <v>100</v>
      </c>
      <c r="Y183" s="191" t="s">
        <v>356</v>
      </c>
      <c r="Z183" s="191" t="s">
        <v>199</v>
      </c>
      <c r="AA183" s="191" t="s">
        <v>199</v>
      </c>
      <c r="AB183" s="191" t="s">
        <v>199</v>
      </c>
      <c r="AC183" s="191" t="s">
        <v>199</v>
      </c>
      <c r="AD183" s="191" t="s">
        <v>358</v>
      </c>
      <c r="AE183" s="191" t="s">
        <v>419</v>
      </c>
      <c r="AF183" s="191" t="s">
        <v>199</v>
      </c>
      <c r="AG183" s="191" t="s">
        <v>199</v>
      </c>
      <c r="AH183" s="191" t="s">
        <v>199</v>
      </c>
      <c r="AI183" s="191" t="s">
        <v>199</v>
      </c>
      <c r="AJ183" s="191" t="s">
        <v>199</v>
      </c>
      <c r="AK183" s="191" t="s">
        <v>199</v>
      </c>
      <c r="AL183" s="191" t="s">
        <v>983</v>
      </c>
    </row>
    <row r="184" spans="2:38" s="198" customFormat="1" ht="171" hidden="1" x14ac:dyDescent="0.2">
      <c r="B184" s="191" t="s">
        <v>455</v>
      </c>
      <c r="C184" s="192" t="s">
        <v>873</v>
      </c>
      <c r="D184" s="191" t="s">
        <v>874</v>
      </c>
      <c r="E184" s="191" t="s">
        <v>875</v>
      </c>
      <c r="F184" s="191" t="s">
        <v>987</v>
      </c>
      <c r="G184" s="191"/>
      <c r="H184" s="191" t="s">
        <v>765</v>
      </c>
      <c r="I184" s="191" t="s">
        <v>877</v>
      </c>
      <c r="J184" s="191" t="s">
        <v>878</v>
      </c>
      <c r="K184" s="191" t="s">
        <v>199</v>
      </c>
      <c r="L184" s="191" t="s">
        <v>199</v>
      </c>
      <c r="M184" s="191" t="s">
        <v>988</v>
      </c>
      <c r="N184" s="191" t="s">
        <v>989</v>
      </c>
      <c r="O184" s="194" t="s">
        <v>990</v>
      </c>
      <c r="P184" s="191" t="s">
        <v>895</v>
      </c>
      <c r="Q184" s="191"/>
      <c r="R184" s="191" t="s">
        <v>220</v>
      </c>
      <c r="S184" s="195">
        <v>45566</v>
      </c>
      <c r="T184" s="195">
        <v>45641</v>
      </c>
      <c r="U184" s="195" t="s">
        <v>50</v>
      </c>
      <c r="V184" s="191">
        <v>100</v>
      </c>
      <c r="W184" s="191" t="s">
        <v>356</v>
      </c>
      <c r="X184" s="191">
        <v>50</v>
      </c>
      <c r="Y184" s="191" t="s">
        <v>356</v>
      </c>
      <c r="Z184" s="191" t="s">
        <v>199</v>
      </c>
      <c r="AA184" s="191" t="s">
        <v>199</v>
      </c>
      <c r="AB184" s="191" t="s">
        <v>199</v>
      </c>
      <c r="AC184" s="191" t="s">
        <v>199</v>
      </c>
      <c r="AD184" s="191" t="s">
        <v>209</v>
      </c>
      <c r="AE184" s="191" t="s">
        <v>199</v>
      </c>
      <c r="AF184" s="191" t="s">
        <v>199</v>
      </c>
      <c r="AG184" s="191" t="s">
        <v>199</v>
      </c>
      <c r="AH184" s="191" t="s">
        <v>199</v>
      </c>
      <c r="AI184" s="191" t="s">
        <v>199</v>
      </c>
      <c r="AJ184" s="191" t="s">
        <v>199</v>
      </c>
      <c r="AK184" s="191" t="s">
        <v>199</v>
      </c>
      <c r="AL184" s="191" t="s">
        <v>235</v>
      </c>
    </row>
    <row r="185" spans="2:38" s="198" customFormat="1" ht="171" hidden="1" x14ac:dyDescent="0.2">
      <c r="B185" s="191" t="s">
        <v>455</v>
      </c>
      <c r="C185" s="192" t="s">
        <v>873</v>
      </c>
      <c r="D185" s="191" t="s">
        <v>874</v>
      </c>
      <c r="E185" s="191" t="s">
        <v>875</v>
      </c>
      <c r="F185" s="191" t="s">
        <v>987</v>
      </c>
      <c r="G185" s="191"/>
      <c r="H185" s="191" t="s">
        <v>765</v>
      </c>
      <c r="I185" s="191" t="s">
        <v>877</v>
      </c>
      <c r="J185" s="191" t="s">
        <v>878</v>
      </c>
      <c r="K185" s="191" t="s">
        <v>199</v>
      </c>
      <c r="L185" s="191" t="s">
        <v>199</v>
      </c>
      <c r="M185" s="191" t="s">
        <v>992</v>
      </c>
      <c r="N185" s="191" t="s">
        <v>993</v>
      </c>
      <c r="O185" s="194" t="s">
        <v>994</v>
      </c>
      <c r="P185" s="191" t="s">
        <v>895</v>
      </c>
      <c r="Q185" s="191"/>
      <c r="R185" s="191" t="s">
        <v>220</v>
      </c>
      <c r="S185" s="195">
        <v>45597</v>
      </c>
      <c r="T185" s="195">
        <v>45641</v>
      </c>
      <c r="U185" s="195" t="s">
        <v>50</v>
      </c>
      <c r="V185" s="51"/>
      <c r="W185" s="191"/>
      <c r="X185" s="191">
        <v>50</v>
      </c>
      <c r="Y185" s="191" t="s">
        <v>356</v>
      </c>
      <c r="Z185" s="191" t="s">
        <v>376</v>
      </c>
      <c r="AA185" s="191" t="s">
        <v>199</v>
      </c>
      <c r="AB185" s="191" t="s">
        <v>199</v>
      </c>
      <c r="AC185" s="191" t="s">
        <v>199</v>
      </c>
      <c r="AD185" s="191" t="s">
        <v>209</v>
      </c>
      <c r="AE185" s="191" t="s">
        <v>199</v>
      </c>
      <c r="AF185" s="191" t="s">
        <v>199</v>
      </c>
      <c r="AG185" s="191" t="s">
        <v>199</v>
      </c>
      <c r="AH185" s="191" t="s">
        <v>199</v>
      </c>
      <c r="AI185" s="191" t="s">
        <v>199</v>
      </c>
      <c r="AJ185" s="191" t="s">
        <v>199</v>
      </c>
      <c r="AK185" s="191" t="s">
        <v>199</v>
      </c>
      <c r="AL185" s="191" t="s">
        <v>235</v>
      </c>
    </row>
    <row r="186" spans="2:38" s="198" customFormat="1" ht="171" hidden="1" x14ac:dyDescent="0.2">
      <c r="B186" s="191" t="s">
        <v>455</v>
      </c>
      <c r="C186" s="192" t="s">
        <v>873</v>
      </c>
      <c r="D186" s="191" t="s">
        <v>874</v>
      </c>
      <c r="E186" s="191" t="s">
        <v>875</v>
      </c>
      <c r="F186" s="191" t="s">
        <v>995</v>
      </c>
      <c r="G186" s="191"/>
      <c r="H186" s="191" t="s">
        <v>765</v>
      </c>
      <c r="I186" s="191" t="s">
        <v>877</v>
      </c>
      <c r="J186" s="191" t="s">
        <v>878</v>
      </c>
      <c r="K186" s="191" t="s">
        <v>199</v>
      </c>
      <c r="L186" s="191" t="s">
        <v>199</v>
      </c>
      <c r="M186" s="191" t="s">
        <v>996</v>
      </c>
      <c r="N186" s="191" t="s">
        <v>997</v>
      </c>
      <c r="O186" s="194" t="s">
        <v>998</v>
      </c>
      <c r="P186" s="191" t="s">
        <v>895</v>
      </c>
      <c r="Q186" s="191"/>
      <c r="R186" s="191" t="s">
        <v>220</v>
      </c>
      <c r="S186" s="195">
        <v>45292</v>
      </c>
      <c r="T186" s="195">
        <v>45641</v>
      </c>
      <c r="U186" s="195" t="s">
        <v>519</v>
      </c>
      <c r="V186" s="51"/>
      <c r="W186" s="191"/>
      <c r="X186" s="191">
        <v>100</v>
      </c>
      <c r="Y186" s="191" t="s">
        <v>356</v>
      </c>
      <c r="Z186" s="191" t="s">
        <v>357</v>
      </c>
      <c r="AA186" s="191" t="s">
        <v>199</v>
      </c>
      <c r="AB186" s="191" t="s">
        <v>199</v>
      </c>
      <c r="AC186" s="191" t="s">
        <v>199</v>
      </c>
      <c r="AD186" s="191" t="s">
        <v>359</v>
      </c>
      <c r="AE186" s="191" t="s">
        <v>199</v>
      </c>
      <c r="AF186" s="191" t="s">
        <v>199</v>
      </c>
      <c r="AG186" s="191" t="s">
        <v>199</v>
      </c>
      <c r="AH186" s="191" t="s">
        <v>199</v>
      </c>
      <c r="AI186" s="191" t="s">
        <v>199</v>
      </c>
      <c r="AJ186" s="191" t="s">
        <v>199</v>
      </c>
      <c r="AK186" s="191" t="s">
        <v>199</v>
      </c>
      <c r="AL186" s="191" t="s">
        <v>235</v>
      </c>
    </row>
    <row r="187" spans="2:38" s="198" customFormat="1" ht="228" hidden="1" x14ac:dyDescent="0.2">
      <c r="B187" s="191" t="s">
        <v>455</v>
      </c>
      <c r="C187" s="192" t="s">
        <v>873</v>
      </c>
      <c r="D187" s="191" t="s">
        <v>874</v>
      </c>
      <c r="E187" s="191" t="s">
        <v>875</v>
      </c>
      <c r="F187" s="191" t="s">
        <v>999</v>
      </c>
      <c r="G187" s="191"/>
      <c r="H187" s="191" t="s">
        <v>765</v>
      </c>
      <c r="I187" s="191" t="s">
        <v>877</v>
      </c>
      <c r="J187" s="191" t="s">
        <v>878</v>
      </c>
      <c r="K187" s="191" t="s">
        <v>199</v>
      </c>
      <c r="L187" s="191" t="s">
        <v>199</v>
      </c>
      <c r="M187" s="191" t="s">
        <v>1000</v>
      </c>
      <c r="N187" s="191" t="s">
        <v>1001</v>
      </c>
      <c r="O187" s="194" t="s">
        <v>1002</v>
      </c>
      <c r="P187" s="191" t="s">
        <v>715</v>
      </c>
      <c r="Q187" s="191" t="s">
        <v>1003</v>
      </c>
      <c r="R187" s="191" t="s">
        <v>99</v>
      </c>
      <c r="S187" s="195">
        <v>45323</v>
      </c>
      <c r="T187" s="195">
        <v>45473</v>
      </c>
      <c r="U187" s="195" t="s">
        <v>519</v>
      </c>
      <c r="V187" s="51"/>
      <c r="W187" s="191"/>
      <c r="X187" s="191">
        <v>33</v>
      </c>
      <c r="Y187" s="191" t="s">
        <v>356</v>
      </c>
      <c r="Z187" s="191" t="s">
        <v>199</v>
      </c>
      <c r="AA187" s="191" t="s">
        <v>199</v>
      </c>
      <c r="AB187" s="191" t="s">
        <v>199</v>
      </c>
      <c r="AC187" s="191" t="s">
        <v>199</v>
      </c>
      <c r="AD187" s="191" t="s">
        <v>358</v>
      </c>
      <c r="AE187" s="191" t="s">
        <v>199</v>
      </c>
      <c r="AF187" s="191" t="s">
        <v>199</v>
      </c>
      <c r="AG187" s="191" t="s">
        <v>199</v>
      </c>
      <c r="AH187" s="191" t="s">
        <v>199</v>
      </c>
      <c r="AI187" s="191" t="s">
        <v>199</v>
      </c>
      <c r="AJ187" s="191" t="s">
        <v>199</v>
      </c>
      <c r="AK187" s="191" t="s">
        <v>199</v>
      </c>
      <c r="AL187" s="191" t="s">
        <v>983</v>
      </c>
    </row>
    <row r="188" spans="2:38" s="198" customFormat="1" ht="171" hidden="1" x14ac:dyDescent="0.2">
      <c r="B188" s="191" t="s">
        <v>455</v>
      </c>
      <c r="C188" s="192" t="s">
        <v>873</v>
      </c>
      <c r="D188" s="191" t="s">
        <v>874</v>
      </c>
      <c r="E188" s="191" t="s">
        <v>875</v>
      </c>
      <c r="F188" s="191" t="s">
        <v>999</v>
      </c>
      <c r="G188" s="191"/>
      <c r="H188" s="191" t="s">
        <v>765</v>
      </c>
      <c r="I188" s="191" t="s">
        <v>877</v>
      </c>
      <c r="J188" s="191" t="s">
        <v>878</v>
      </c>
      <c r="K188" s="191" t="s">
        <v>199</v>
      </c>
      <c r="L188" s="191" t="s">
        <v>199</v>
      </c>
      <c r="M188" s="191" t="s">
        <v>1004</v>
      </c>
      <c r="N188" s="191" t="s">
        <v>1005</v>
      </c>
      <c r="O188" s="194" t="s">
        <v>1006</v>
      </c>
      <c r="P188" s="191" t="s">
        <v>715</v>
      </c>
      <c r="Q188" s="191" t="s">
        <v>1007</v>
      </c>
      <c r="R188" s="191" t="s">
        <v>99</v>
      </c>
      <c r="S188" s="195">
        <v>45323</v>
      </c>
      <c r="T188" s="195">
        <v>45442</v>
      </c>
      <c r="U188" s="195" t="s">
        <v>519</v>
      </c>
      <c r="V188" s="51"/>
      <c r="W188" s="191"/>
      <c r="X188" s="191">
        <v>33</v>
      </c>
      <c r="Y188" s="191" t="s">
        <v>425</v>
      </c>
      <c r="Z188" s="191" t="s">
        <v>199</v>
      </c>
      <c r="AA188" s="191" t="s">
        <v>199</v>
      </c>
      <c r="AB188" s="191" t="s">
        <v>199</v>
      </c>
      <c r="AC188" s="191" t="s">
        <v>199</v>
      </c>
      <c r="AD188" s="191" t="s">
        <v>358</v>
      </c>
      <c r="AE188" s="191" t="s">
        <v>492</v>
      </c>
      <c r="AF188" s="191" t="s">
        <v>199</v>
      </c>
      <c r="AG188" s="191" t="s">
        <v>199</v>
      </c>
      <c r="AH188" s="191" t="s">
        <v>199</v>
      </c>
      <c r="AI188" s="191" t="s">
        <v>199</v>
      </c>
      <c r="AJ188" s="191" t="s">
        <v>199</v>
      </c>
      <c r="AK188" s="191" t="s">
        <v>199</v>
      </c>
      <c r="AL188" s="191" t="s">
        <v>666</v>
      </c>
    </row>
    <row r="189" spans="2:38" s="198" customFormat="1" ht="171" hidden="1" x14ac:dyDescent="0.2">
      <c r="B189" s="191" t="s">
        <v>455</v>
      </c>
      <c r="C189" s="192" t="s">
        <v>873</v>
      </c>
      <c r="D189" s="191" t="s">
        <v>874</v>
      </c>
      <c r="E189" s="191" t="s">
        <v>875</v>
      </c>
      <c r="F189" s="191" t="s">
        <v>999</v>
      </c>
      <c r="G189" s="191"/>
      <c r="H189" s="191" t="s">
        <v>765</v>
      </c>
      <c r="I189" s="191" t="s">
        <v>877</v>
      </c>
      <c r="J189" s="191" t="s">
        <v>878</v>
      </c>
      <c r="K189" s="191" t="s">
        <v>199</v>
      </c>
      <c r="L189" s="191" t="s">
        <v>199</v>
      </c>
      <c r="M189" s="191" t="s">
        <v>1008</v>
      </c>
      <c r="N189" s="191" t="s">
        <v>1009</v>
      </c>
      <c r="O189" s="194" t="s">
        <v>1010</v>
      </c>
      <c r="P189" s="191" t="s">
        <v>679</v>
      </c>
      <c r="Q189" s="191" t="s">
        <v>1011</v>
      </c>
      <c r="R189" s="191" t="s">
        <v>99</v>
      </c>
      <c r="S189" s="195">
        <v>45306</v>
      </c>
      <c r="T189" s="195">
        <v>45641</v>
      </c>
      <c r="U189" s="195" t="s">
        <v>519</v>
      </c>
      <c r="V189" s="51"/>
      <c r="W189" s="191"/>
      <c r="X189" s="191">
        <v>33</v>
      </c>
      <c r="Y189" s="191" t="s">
        <v>425</v>
      </c>
      <c r="Z189" s="191" t="s">
        <v>492</v>
      </c>
      <c r="AA189" s="191" t="s">
        <v>199</v>
      </c>
      <c r="AB189" s="191" t="s">
        <v>199</v>
      </c>
      <c r="AC189" s="191" t="s">
        <v>199</v>
      </c>
      <c r="AD189" s="191" t="s">
        <v>358</v>
      </c>
      <c r="AE189" s="191" t="s">
        <v>492</v>
      </c>
      <c r="AF189" s="191" t="s">
        <v>199</v>
      </c>
      <c r="AG189" s="191" t="s">
        <v>199</v>
      </c>
      <c r="AH189" s="191" t="s">
        <v>199</v>
      </c>
      <c r="AI189" s="191" t="s">
        <v>199</v>
      </c>
      <c r="AJ189" s="191" t="s">
        <v>199</v>
      </c>
      <c r="AK189" s="191" t="s">
        <v>199</v>
      </c>
      <c r="AL189" s="191" t="s">
        <v>666</v>
      </c>
    </row>
    <row r="190" spans="2:38" s="198" customFormat="1" ht="171" hidden="1" x14ac:dyDescent="0.2">
      <c r="B190" s="191" t="s">
        <v>455</v>
      </c>
      <c r="C190" s="192" t="s">
        <v>873</v>
      </c>
      <c r="D190" s="191" t="s">
        <v>874</v>
      </c>
      <c r="E190" s="191" t="s">
        <v>875</v>
      </c>
      <c r="F190" s="191" t="s">
        <v>999</v>
      </c>
      <c r="G190" s="191"/>
      <c r="H190" s="191" t="s">
        <v>765</v>
      </c>
      <c r="I190" s="191" t="s">
        <v>877</v>
      </c>
      <c r="J190" s="191" t="s">
        <v>878</v>
      </c>
      <c r="K190" s="191" t="s">
        <v>199</v>
      </c>
      <c r="L190" s="191" t="s">
        <v>199</v>
      </c>
      <c r="M190" s="191" t="s">
        <v>1012</v>
      </c>
      <c r="N190" s="191" t="s">
        <v>1013</v>
      </c>
      <c r="O190" s="194" t="s">
        <v>1014</v>
      </c>
      <c r="P190" s="191" t="s">
        <v>895</v>
      </c>
      <c r="Q190" s="191"/>
      <c r="R190" s="191" t="s">
        <v>220</v>
      </c>
      <c r="S190" s="195">
        <v>45352</v>
      </c>
      <c r="T190" s="195">
        <v>45641</v>
      </c>
      <c r="U190" s="195" t="s">
        <v>519</v>
      </c>
      <c r="V190" s="191"/>
      <c r="W190" s="191"/>
      <c r="X190" s="191">
        <v>100</v>
      </c>
      <c r="Y190" s="191" t="s">
        <v>356</v>
      </c>
      <c r="Z190" s="191" t="s">
        <v>199</v>
      </c>
      <c r="AA190" s="191" t="s">
        <v>199</v>
      </c>
      <c r="AB190" s="191" t="s">
        <v>199</v>
      </c>
      <c r="AC190" s="191" t="s">
        <v>199</v>
      </c>
      <c r="AD190" s="191" t="s">
        <v>358</v>
      </c>
      <c r="AE190" s="191"/>
      <c r="AF190" s="191" t="s">
        <v>199</v>
      </c>
      <c r="AG190" s="191" t="s">
        <v>199</v>
      </c>
      <c r="AH190" s="191" t="s">
        <v>199</v>
      </c>
      <c r="AI190" s="191" t="s">
        <v>199</v>
      </c>
      <c r="AJ190" s="191" t="s">
        <v>199</v>
      </c>
      <c r="AK190" s="191" t="s">
        <v>199</v>
      </c>
      <c r="AL190" s="191" t="s">
        <v>235</v>
      </c>
    </row>
    <row r="191" spans="2:38" s="198" customFormat="1" ht="171" hidden="1" x14ac:dyDescent="0.2">
      <c r="B191" s="191" t="s">
        <v>455</v>
      </c>
      <c r="C191" s="191" t="s">
        <v>873</v>
      </c>
      <c r="D191" s="191" t="s">
        <v>874</v>
      </c>
      <c r="E191" s="191" t="s">
        <v>875</v>
      </c>
      <c r="F191" s="191" t="s">
        <v>999</v>
      </c>
      <c r="G191" s="191"/>
      <c r="H191" s="191" t="s">
        <v>765</v>
      </c>
      <c r="I191" s="191" t="s">
        <v>877</v>
      </c>
      <c r="J191" s="191" t="s">
        <v>1015</v>
      </c>
      <c r="K191" s="191" t="s">
        <v>199</v>
      </c>
      <c r="L191" s="191" t="s">
        <v>199</v>
      </c>
      <c r="M191" s="191" t="s">
        <v>1016</v>
      </c>
      <c r="N191" s="194" t="s">
        <v>1017</v>
      </c>
      <c r="O191" s="191" t="s">
        <v>1018</v>
      </c>
      <c r="P191" s="191" t="s">
        <v>288</v>
      </c>
      <c r="Q191" s="191"/>
      <c r="R191" s="195" t="s">
        <v>281</v>
      </c>
      <c r="S191" s="195">
        <v>45352</v>
      </c>
      <c r="T191" s="195">
        <v>45519</v>
      </c>
      <c r="U191" s="195" t="s">
        <v>220</v>
      </c>
      <c r="V191" s="51">
        <v>166880178</v>
      </c>
      <c r="W191" s="194" t="s">
        <v>289</v>
      </c>
      <c r="X191" s="191"/>
      <c r="Y191" s="191" t="s">
        <v>207</v>
      </c>
      <c r="Z191" s="191" t="s">
        <v>246</v>
      </c>
      <c r="AA191" s="191" t="s">
        <v>208</v>
      </c>
      <c r="AB191" s="191" t="s">
        <v>199</v>
      </c>
      <c r="AC191" s="191" t="s">
        <v>199</v>
      </c>
      <c r="AD191" s="191" t="s">
        <v>358</v>
      </c>
      <c r="AE191" s="191" t="s">
        <v>249</v>
      </c>
      <c r="AF191" s="191" t="s">
        <v>199</v>
      </c>
      <c r="AG191" s="191" t="s">
        <v>199</v>
      </c>
      <c r="AH191" s="191" t="s">
        <v>199</v>
      </c>
      <c r="AI191" s="191" t="s">
        <v>199</v>
      </c>
      <c r="AJ191" s="191" t="s">
        <v>199</v>
      </c>
      <c r="AK191" s="191" t="s">
        <v>199</v>
      </c>
      <c r="AL191" s="191" t="s">
        <v>284</v>
      </c>
    </row>
    <row r="192" spans="2:38" s="198" customFormat="1" ht="171" hidden="1" x14ac:dyDescent="0.2">
      <c r="B192" s="191" t="s">
        <v>455</v>
      </c>
      <c r="C192" s="191" t="s">
        <v>873</v>
      </c>
      <c r="D192" s="191" t="s">
        <v>874</v>
      </c>
      <c r="E192" s="191" t="s">
        <v>875</v>
      </c>
      <c r="F192" s="191" t="s">
        <v>999</v>
      </c>
      <c r="G192" s="191"/>
      <c r="H192" s="191" t="s">
        <v>765</v>
      </c>
      <c r="I192" s="191" t="s">
        <v>877</v>
      </c>
      <c r="J192" s="191" t="s">
        <v>1015</v>
      </c>
      <c r="K192" s="191" t="s">
        <v>199</v>
      </c>
      <c r="L192" s="191" t="s">
        <v>199</v>
      </c>
      <c r="M192" s="191" t="s">
        <v>1019</v>
      </c>
      <c r="N192" s="194" t="s">
        <v>1020</v>
      </c>
      <c r="O192" s="191" t="s">
        <v>1021</v>
      </c>
      <c r="P192" s="191" t="s">
        <v>280</v>
      </c>
      <c r="Q192" s="191"/>
      <c r="R192" s="195" t="s">
        <v>281</v>
      </c>
      <c r="S192" s="195">
        <v>45352</v>
      </c>
      <c r="T192" s="195">
        <v>45519</v>
      </c>
      <c r="U192" s="195" t="s">
        <v>220</v>
      </c>
      <c r="V192" s="51">
        <v>88517466</v>
      </c>
      <c r="W192" s="194">
        <v>168</v>
      </c>
      <c r="X192" s="191"/>
      <c r="Y192" s="191" t="s">
        <v>207</v>
      </c>
      <c r="Z192" s="191" t="s">
        <v>246</v>
      </c>
      <c r="AA192" s="191" t="s">
        <v>208</v>
      </c>
      <c r="AB192" s="191" t="s">
        <v>199</v>
      </c>
      <c r="AC192" s="191" t="s">
        <v>199</v>
      </c>
      <c r="AD192" s="191" t="s">
        <v>358</v>
      </c>
      <c r="AE192" s="191" t="s">
        <v>249</v>
      </c>
      <c r="AF192" s="191" t="s">
        <v>199</v>
      </c>
      <c r="AG192" s="191" t="s">
        <v>199</v>
      </c>
      <c r="AH192" s="191" t="s">
        <v>199</v>
      </c>
      <c r="AI192" s="191" t="s">
        <v>199</v>
      </c>
      <c r="AJ192" s="191" t="s">
        <v>199</v>
      </c>
      <c r="AK192" s="191" t="s">
        <v>199</v>
      </c>
      <c r="AL192" s="191" t="s">
        <v>284</v>
      </c>
    </row>
    <row r="193" spans="2:38" s="198" customFormat="1" ht="171" hidden="1" x14ac:dyDescent="0.2">
      <c r="B193" s="191" t="s">
        <v>455</v>
      </c>
      <c r="C193" s="191" t="s">
        <v>873</v>
      </c>
      <c r="D193" s="191" t="s">
        <v>874</v>
      </c>
      <c r="E193" s="191" t="s">
        <v>875</v>
      </c>
      <c r="F193" s="191" t="s">
        <v>999</v>
      </c>
      <c r="G193" s="191"/>
      <c r="H193" s="191" t="s">
        <v>765</v>
      </c>
      <c r="I193" s="191" t="s">
        <v>877</v>
      </c>
      <c r="J193" s="191" t="s">
        <v>1015</v>
      </c>
      <c r="K193" s="191" t="s">
        <v>199</v>
      </c>
      <c r="L193" s="191" t="s">
        <v>199</v>
      </c>
      <c r="M193" s="191" t="s">
        <v>1022</v>
      </c>
      <c r="N193" s="194" t="s">
        <v>1023</v>
      </c>
      <c r="O193" s="191" t="s">
        <v>1024</v>
      </c>
      <c r="P193" s="191" t="s">
        <v>1025</v>
      </c>
      <c r="Q193" s="191"/>
      <c r="R193" s="195" t="s">
        <v>281</v>
      </c>
      <c r="S193" s="195">
        <v>45352</v>
      </c>
      <c r="T193" s="195">
        <v>45519</v>
      </c>
      <c r="U193" s="195" t="s">
        <v>220</v>
      </c>
      <c r="V193" s="51">
        <v>32540022</v>
      </c>
      <c r="W193" s="194">
        <v>164</v>
      </c>
      <c r="X193" s="191"/>
      <c r="Y193" s="191" t="s">
        <v>207</v>
      </c>
      <c r="Z193" s="191" t="s">
        <v>246</v>
      </c>
      <c r="AA193" s="191" t="s">
        <v>208</v>
      </c>
      <c r="AB193" s="191" t="s">
        <v>199</v>
      </c>
      <c r="AC193" s="191" t="s">
        <v>199</v>
      </c>
      <c r="AD193" s="191" t="s">
        <v>358</v>
      </c>
      <c r="AE193" s="191" t="s">
        <v>249</v>
      </c>
      <c r="AF193" s="191" t="s">
        <v>199</v>
      </c>
      <c r="AG193" s="191" t="s">
        <v>199</v>
      </c>
      <c r="AH193" s="191" t="s">
        <v>199</v>
      </c>
      <c r="AI193" s="191" t="s">
        <v>199</v>
      </c>
      <c r="AJ193" s="191" t="s">
        <v>199</v>
      </c>
      <c r="AK193" s="191" t="s">
        <v>199</v>
      </c>
      <c r="AL193" s="191" t="s">
        <v>284</v>
      </c>
    </row>
    <row r="194" spans="2:38" s="198" customFormat="1" ht="171" hidden="1" x14ac:dyDescent="0.2">
      <c r="B194" s="191" t="s">
        <v>455</v>
      </c>
      <c r="C194" s="191" t="s">
        <v>873</v>
      </c>
      <c r="D194" s="191" t="s">
        <v>874</v>
      </c>
      <c r="E194" s="191" t="s">
        <v>875</v>
      </c>
      <c r="F194" s="191" t="s">
        <v>999</v>
      </c>
      <c r="G194" s="191"/>
      <c r="H194" s="191" t="s">
        <v>765</v>
      </c>
      <c r="I194" s="191" t="s">
        <v>877</v>
      </c>
      <c r="J194" s="191" t="s">
        <v>1015</v>
      </c>
      <c r="K194" s="191" t="s">
        <v>199</v>
      </c>
      <c r="L194" s="191" t="s">
        <v>199</v>
      </c>
      <c r="M194" s="191" t="s">
        <v>1026</v>
      </c>
      <c r="N194" s="194" t="s">
        <v>1027</v>
      </c>
      <c r="O194" s="191" t="s">
        <v>1028</v>
      </c>
      <c r="P194" s="191" t="s">
        <v>1029</v>
      </c>
      <c r="Q194" s="191"/>
      <c r="R194" s="195" t="s">
        <v>281</v>
      </c>
      <c r="S194" s="195">
        <v>45352</v>
      </c>
      <c r="T194" s="195">
        <v>45519</v>
      </c>
      <c r="U194" s="195" t="s">
        <v>220</v>
      </c>
      <c r="V194" s="51">
        <v>31500966</v>
      </c>
      <c r="W194" s="194">
        <v>154</v>
      </c>
      <c r="X194" s="191"/>
      <c r="Y194" s="191" t="s">
        <v>207</v>
      </c>
      <c r="Z194" s="191" t="s">
        <v>246</v>
      </c>
      <c r="AA194" s="191" t="s">
        <v>208</v>
      </c>
      <c r="AB194" s="191" t="s">
        <v>199</v>
      </c>
      <c r="AC194" s="191" t="s">
        <v>199</v>
      </c>
      <c r="AD194" s="191" t="s">
        <v>358</v>
      </c>
      <c r="AE194" s="191" t="s">
        <v>249</v>
      </c>
      <c r="AF194" s="191" t="s">
        <v>199</v>
      </c>
      <c r="AG194" s="191" t="s">
        <v>199</v>
      </c>
      <c r="AH194" s="191" t="s">
        <v>199</v>
      </c>
      <c r="AI194" s="191" t="s">
        <v>199</v>
      </c>
      <c r="AJ194" s="191" t="s">
        <v>199</v>
      </c>
      <c r="AK194" s="191" t="s">
        <v>199</v>
      </c>
      <c r="AL194" s="191" t="s">
        <v>295</v>
      </c>
    </row>
    <row r="195" spans="2:38" s="198" customFormat="1" ht="171" hidden="1" x14ac:dyDescent="0.2">
      <c r="B195" s="191" t="s">
        <v>455</v>
      </c>
      <c r="C195" s="191" t="s">
        <v>873</v>
      </c>
      <c r="D195" s="191" t="s">
        <v>874</v>
      </c>
      <c r="E195" s="191" t="s">
        <v>875</v>
      </c>
      <c r="F195" s="191" t="s">
        <v>999</v>
      </c>
      <c r="G195" s="191"/>
      <c r="H195" s="191" t="s">
        <v>765</v>
      </c>
      <c r="I195" s="191" t="s">
        <v>877</v>
      </c>
      <c r="J195" s="191" t="s">
        <v>1015</v>
      </c>
      <c r="K195" s="191" t="s">
        <v>199</v>
      </c>
      <c r="L195" s="191" t="s">
        <v>199</v>
      </c>
      <c r="M195" s="191" t="s">
        <v>1030</v>
      </c>
      <c r="N195" s="194" t="s">
        <v>1031</v>
      </c>
      <c r="O195" s="191" t="s">
        <v>1032</v>
      </c>
      <c r="P195" s="191" t="s">
        <v>288</v>
      </c>
      <c r="Q195" s="191"/>
      <c r="R195" s="195" t="s">
        <v>281</v>
      </c>
      <c r="S195" s="195">
        <v>45397</v>
      </c>
      <c r="T195" s="195">
        <v>45565</v>
      </c>
      <c r="U195" s="195" t="s">
        <v>220</v>
      </c>
      <c r="V195" s="191" t="s">
        <v>199</v>
      </c>
      <c r="W195" s="191" t="s">
        <v>199</v>
      </c>
      <c r="X195" s="191"/>
      <c r="Y195" s="191" t="s">
        <v>246</v>
      </c>
      <c r="Z195" s="191" t="s">
        <v>208</v>
      </c>
      <c r="AA195" s="191" t="s">
        <v>199</v>
      </c>
      <c r="AB195" s="191" t="s">
        <v>199</v>
      </c>
      <c r="AC195" s="191" t="s">
        <v>199</v>
      </c>
      <c r="AD195" s="191" t="s">
        <v>358</v>
      </c>
      <c r="AE195" s="191" t="s">
        <v>199</v>
      </c>
      <c r="AF195" s="191" t="s">
        <v>199</v>
      </c>
      <c r="AG195" s="191" t="s">
        <v>199</v>
      </c>
      <c r="AH195" s="191" t="s">
        <v>199</v>
      </c>
      <c r="AI195" s="191" t="s">
        <v>199</v>
      </c>
      <c r="AJ195" s="191" t="s">
        <v>199</v>
      </c>
      <c r="AK195" s="191" t="s">
        <v>199</v>
      </c>
      <c r="AL195" s="191" t="s">
        <v>284</v>
      </c>
    </row>
    <row r="196" spans="2:38" s="198" customFormat="1" ht="171" hidden="1" x14ac:dyDescent="0.2">
      <c r="B196" s="191" t="s">
        <v>455</v>
      </c>
      <c r="C196" s="191" t="s">
        <v>873</v>
      </c>
      <c r="D196" s="191" t="s">
        <v>874</v>
      </c>
      <c r="E196" s="191" t="s">
        <v>875</v>
      </c>
      <c r="F196" s="191" t="s">
        <v>999</v>
      </c>
      <c r="G196" s="191"/>
      <c r="H196" s="191" t="s">
        <v>765</v>
      </c>
      <c r="I196" s="191" t="s">
        <v>877</v>
      </c>
      <c r="J196" s="191" t="s">
        <v>1015</v>
      </c>
      <c r="K196" s="191" t="s">
        <v>199</v>
      </c>
      <c r="L196" s="191" t="s">
        <v>199</v>
      </c>
      <c r="M196" s="191" t="s">
        <v>1033</v>
      </c>
      <c r="N196" s="194" t="s">
        <v>1034</v>
      </c>
      <c r="O196" s="191" t="s">
        <v>1035</v>
      </c>
      <c r="P196" s="191" t="s">
        <v>280</v>
      </c>
      <c r="Q196" s="191"/>
      <c r="R196" s="195" t="s">
        <v>281</v>
      </c>
      <c r="S196" s="195">
        <v>45397</v>
      </c>
      <c r="T196" s="195">
        <v>45565</v>
      </c>
      <c r="U196" s="195" t="s">
        <v>220</v>
      </c>
      <c r="V196" s="191" t="s">
        <v>199</v>
      </c>
      <c r="W196" s="191" t="s">
        <v>199</v>
      </c>
      <c r="X196" s="191"/>
      <c r="Y196" s="191" t="s">
        <v>246</v>
      </c>
      <c r="Z196" s="191" t="s">
        <v>208</v>
      </c>
      <c r="AA196" s="191" t="s">
        <v>199</v>
      </c>
      <c r="AB196" s="191" t="s">
        <v>199</v>
      </c>
      <c r="AC196" s="191" t="s">
        <v>199</v>
      </c>
      <c r="AD196" s="191" t="s">
        <v>358</v>
      </c>
      <c r="AE196" s="191" t="s">
        <v>199</v>
      </c>
      <c r="AF196" s="191" t="s">
        <v>199</v>
      </c>
      <c r="AG196" s="191" t="s">
        <v>199</v>
      </c>
      <c r="AH196" s="191" t="s">
        <v>199</v>
      </c>
      <c r="AI196" s="191" t="s">
        <v>199</v>
      </c>
      <c r="AJ196" s="191" t="s">
        <v>199</v>
      </c>
      <c r="AK196" s="191" t="s">
        <v>199</v>
      </c>
      <c r="AL196" s="191" t="s">
        <v>284</v>
      </c>
    </row>
    <row r="197" spans="2:38" s="198" customFormat="1" ht="171" hidden="1" x14ac:dyDescent="0.2">
      <c r="B197" s="191" t="s">
        <v>455</v>
      </c>
      <c r="C197" s="191" t="s">
        <v>873</v>
      </c>
      <c r="D197" s="191" t="s">
        <v>874</v>
      </c>
      <c r="E197" s="191" t="s">
        <v>875</v>
      </c>
      <c r="F197" s="191" t="s">
        <v>999</v>
      </c>
      <c r="G197" s="191"/>
      <c r="H197" s="191" t="s">
        <v>765</v>
      </c>
      <c r="I197" s="191" t="s">
        <v>877</v>
      </c>
      <c r="J197" s="191" t="s">
        <v>1015</v>
      </c>
      <c r="K197" s="191" t="s">
        <v>199</v>
      </c>
      <c r="L197" s="191" t="s">
        <v>199</v>
      </c>
      <c r="M197" s="191" t="s">
        <v>1036</v>
      </c>
      <c r="N197" s="194" t="s">
        <v>1037</v>
      </c>
      <c r="O197" s="191" t="s">
        <v>1038</v>
      </c>
      <c r="P197" s="191" t="s">
        <v>1025</v>
      </c>
      <c r="Q197" s="191"/>
      <c r="R197" s="195" t="s">
        <v>281</v>
      </c>
      <c r="S197" s="195">
        <v>45397</v>
      </c>
      <c r="T197" s="195">
        <v>45565</v>
      </c>
      <c r="U197" s="195" t="s">
        <v>220</v>
      </c>
      <c r="V197" s="191" t="s">
        <v>199</v>
      </c>
      <c r="W197" s="191" t="s">
        <v>199</v>
      </c>
      <c r="X197" s="191"/>
      <c r="Y197" s="191" t="s">
        <v>246</v>
      </c>
      <c r="Z197" s="191" t="s">
        <v>208</v>
      </c>
      <c r="AA197" s="191" t="s">
        <v>199</v>
      </c>
      <c r="AB197" s="191" t="s">
        <v>199</v>
      </c>
      <c r="AC197" s="191" t="s">
        <v>199</v>
      </c>
      <c r="AD197" s="191" t="s">
        <v>358</v>
      </c>
      <c r="AE197" s="191" t="s">
        <v>199</v>
      </c>
      <c r="AF197" s="191" t="s">
        <v>199</v>
      </c>
      <c r="AG197" s="191" t="s">
        <v>199</v>
      </c>
      <c r="AH197" s="191" t="s">
        <v>199</v>
      </c>
      <c r="AI197" s="191" t="s">
        <v>199</v>
      </c>
      <c r="AJ197" s="191" t="s">
        <v>199</v>
      </c>
      <c r="AK197" s="191" t="s">
        <v>199</v>
      </c>
      <c r="AL197" s="191" t="s">
        <v>284</v>
      </c>
    </row>
    <row r="198" spans="2:38" s="198" customFormat="1" ht="171" hidden="1" x14ac:dyDescent="0.2">
      <c r="B198" s="191" t="s">
        <v>455</v>
      </c>
      <c r="C198" s="191" t="s">
        <v>873</v>
      </c>
      <c r="D198" s="191" t="s">
        <v>874</v>
      </c>
      <c r="E198" s="191" t="s">
        <v>875</v>
      </c>
      <c r="F198" s="191" t="s">
        <v>999</v>
      </c>
      <c r="G198" s="191"/>
      <c r="H198" s="191" t="s">
        <v>765</v>
      </c>
      <c r="I198" s="191" t="s">
        <v>877</v>
      </c>
      <c r="J198" s="191" t="s">
        <v>1015</v>
      </c>
      <c r="K198" s="191" t="s">
        <v>199</v>
      </c>
      <c r="L198" s="191" t="s">
        <v>199</v>
      </c>
      <c r="M198" s="191" t="s">
        <v>1039</v>
      </c>
      <c r="N198" s="194" t="s">
        <v>1040</v>
      </c>
      <c r="O198" s="191" t="s">
        <v>1041</v>
      </c>
      <c r="P198" s="191" t="s">
        <v>1029</v>
      </c>
      <c r="Q198" s="191"/>
      <c r="R198" s="195" t="s">
        <v>281</v>
      </c>
      <c r="S198" s="195">
        <v>45397</v>
      </c>
      <c r="T198" s="195">
        <v>45565</v>
      </c>
      <c r="U198" s="195" t="s">
        <v>220</v>
      </c>
      <c r="V198" s="191" t="s">
        <v>199</v>
      </c>
      <c r="W198" s="191" t="s">
        <v>199</v>
      </c>
      <c r="X198" s="191"/>
      <c r="Y198" s="191" t="s">
        <v>246</v>
      </c>
      <c r="Z198" s="191" t="s">
        <v>208</v>
      </c>
      <c r="AA198" s="191" t="s">
        <v>199</v>
      </c>
      <c r="AB198" s="191" t="s">
        <v>199</v>
      </c>
      <c r="AC198" s="191" t="s">
        <v>199</v>
      </c>
      <c r="AD198" s="191" t="s">
        <v>358</v>
      </c>
      <c r="AE198" s="191" t="s">
        <v>199</v>
      </c>
      <c r="AF198" s="191" t="s">
        <v>199</v>
      </c>
      <c r="AG198" s="191" t="s">
        <v>199</v>
      </c>
      <c r="AH198" s="191" t="s">
        <v>199</v>
      </c>
      <c r="AI198" s="191" t="s">
        <v>199</v>
      </c>
      <c r="AJ198" s="191" t="s">
        <v>199</v>
      </c>
      <c r="AK198" s="191" t="s">
        <v>199</v>
      </c>
      <c r="AL198" s="191" t="s">
        <v>295</v>
      </c>
    </row>
    <row r="199" spans="2:38" s="198" customFormat="1" ht="171" hidden="1" x14ac:dyDescent="0.2">
      <c r="B199" s="191" t="s">
        <v>455</v>
      </c>
      <c r="C199" s="191" t="s">
        <v>873</v>
      </c>
      <c r="D199" s="191" t="s">
        <v>874</v>
      </c>
      <c r="E199" s="191" t="s">
        <v>875</v>
      </c>
      <c r="F199" s="191" t="s">
        <v>999</v>
      </c>
      <c r="G199" s="191"/>
      <c r="H199" s="191" t="s">
        <v>765</v>
      </c>
      <c r="I199" s="191" t="s">
        <v>877</v>
      </c>
      <c r="J199" s="191" t="s">
        <v>1015</v>
      </c>
      <c r="K199" s="191" t="s">
        <v>199</v>
      </c>
      <c r="L199" s="191" t="s">
        <v>199</v>
      </c>
      <c r="M199" s="191" t="s">
        <v>1042</v>
      </c>
      <c r="N199" s="194" t="s">
        <v>1043</v>
      </c>
      <c r="O199" s="191" t="s">
        <v>1044</v>
      </c>
      <c r="P199" s="191" t="s">
        <v>288</v>
      </c>
      <c r="Q199" s="191"/>
      <c r="R199" s="195" t="s">
        <v>281</v>
      </c>
      <c r="S199" s="195">
        <v>45458</v>
      </c>
      <c r="T199" s="195">
        <v>45626</v>
      </c>
      <c r="U199" s="195" t="s">
        <v>1045</v>
      </c>
      <c r="V199" s="214" t="s">
        <v>1046</v>
      </c>
      <c r="W199" s="194">
        <v>176</v>
      </c>
      <c r="X199" s="191"/>
      <c r="Y199" s="191" t="s">
        <v>246</v>
      </c>
      <c r="Z199" s="191" t="s">
        <v>208</v>
      </c>
      <c r="AA199" s="191" t="s">
        <v>199</v>
      </c>
      <c r="AB199" s="191" t="s">
        <v>199</v>
      </c>
      <c r="AC199" s="191" t="s">
        <v>199</v>
      </c>
      <c r="AD199" s="191" t="s">
        <v>358</v>
      </c>
      <c r="AE199" s="191" t="s">
        <v>199</v>
      </c>
      <c r="AF199" s="191" t="s">
        <v>199</v>
      </c>
      <c r="AG199" s="191" t="s">
        <v>199</v>
      </c>
      <c r="AH199" s="191" t="s">
        <v>199</v>
      </c>
      <c r="AI199" s="191" t="s">
        <v>199</v>
      </c>
      <c r="AJ199" s="191" t="s">
        <v>199</v>
      </c>
      <c r="AK199" s="191" t="s">
        <v>199</v>
      </c>
      <c r="AL199" s="191" t="s">
        <v>284</v>
      </c>
    </row>
    <row r="200" spans="2:38" s="198" customFormat="1" ht="171" hidden="1" x14ac:dyDescent="0.2">
      <c r="B200" s="191" t="s">
        <v>455</v>
      </c>
      <c r="C200" s="191" t="s">
        <v>873</v>
      </c>
      <c r="D200" s="191" t="s">
        <v>874</v>
      </c>
      <c r="E200" s="191" t="s">
        <v>875</v>
      </c>
      <c r="F200" s="191" t="s">
        <v>999</v>
      </c>
      <c r="G200" s="191"/>
      <c r="H200" s="191" t="s">
        <v>765</v>
      </c>
      <c r="I200" s="191" t="s">
        <v>877</v>
      </c>
      <c r="J200" s="191" t="s">
        <v>1015</v>
      </c>
      <c r="K200" s="191" t="s">
        <v>199</v>
      </c>
      <c r="L200" s="191" t="s">
        <v>199</v>
      </c>
      <c r="M200" s="191" t="s">
        <v>1047</v>
      </c>
      <c r="N200" s="194" t="s">
        <v>1020</v>
      </c>
      <c r="O200" s="191" t="s">
        <v>1048</v>
      </c>
      <c r="P200" s="191" t="s">
        <v>280</v>
      </c>
      <c r="Q200" s="191"/>
      <c r="R200" s="195" t="s">
        <v>281</v>
      </c>
      <c r="S200" s="195">
        <v>45458</v>
      </c>
      <c r="T200" s="195">
        <v>45626</v>
      </c>
      <c r="U200" s="195" t="s">
        <v>1045</v>
      </c>
      <c r="V200" s="214" t="s">
        <v>1046</v>
      </c>
      <c r="W200" s="194">
        <v>176</v>
      </c>
      <c r="X200" s="191"/>
      <c r="Y200" s="191" t="s">
        <v>246</v>
      </c>
      <c r="Z200" s="191" t="s">
        <v>208</v>
      </c>
      <c r="AA200" s="191" t="s">
        <v>199</v>
      </c>
      <c r="AB200" s="191" t="s">
        <v>199</v>
      </c>
      <c r="AC200" s="191" t="s">
        <v>199</v>
      </c>
      <c r="AD200" s="191" t="s">
        <v>358</v>
      </c>
      <c r="AE200" s="191" t="s">
        <v>199</v>
      </c>
      <c r="AF200" s="191" t="s">
        <v>199</v>
      </c>
      <c r="AG200" s="191" t="s">
        <v>199</v>
      </c>
      <c r="AH200" s="191" t="s">
        <v>199</v>
      </c>
      <c r="AI200" s="191" t="s">
        <v>199</v>
      </c>
      <c r="AJ200" s="191" t="s">
        <v>199</v>
      </c>
      <c r="AK200" s="191" t="s">
        <v>199</v>
      </c>
      <c r="AL200" s="191" t="s">
        <v>284</v>
      </c>
    </row>
    <row r="201" spans="2:38" s="198" customFormat="1" ht="171" hidden="1" x14ac:dyDescent="0.2">
      <c r="B201" s="191" t="s">
        <v>455</v>
      </c>
      <c r="C201" s="191" t="s">
        <v>873</v>
      </c>
      <c r="D201" s="191" t="s">
        <v>874</v>
      </c>
      <c r="E201" s="191" t="s">
        <v>875</v>
      </c>
      <c r="F201" s="191" t="s">
        <v>999</v>
      </c>
      <c r="G201" s="191"/>
      <c r="H201" s="191" t="s">
        <v>765</v>
      </c>
      <c r="I201" s="191" t="s">
        <v>877</v>
      </c>
      <c r="J201" s="191" t="s">
        <v>1015</v>
      </c>
      <c r="K201" s="191" t="s">
        <v>199</v>
      </c>
      <c r="L201" s="191" t="s">
        <v>199</v>
      </c>
      <c r="M201" s="191" t="s">
        <v>1049</v>
      </c>
      <c r="N201" s="194" t="s">
        <v>1023</v>
      </c>
      <c r="O201" s="191" t="s">
        <v>1050</v>
      </c>
      <c r="P201" s="191" t="s">
        <v>1025</v>
      </c>
      <c r="Q201" s="191"/>
      <c r="R201" s="195" t="s">
        <v>281</v>
      </c>
      <c r="S201" s="195">
        <v>45458</v>
      </c>
      <c r="T201" s="195">
        <v>45626</v>
      </c>
      <c r="U201" s="195" t="s">
        <v>1045</v>
      </c>
      <c r="V201" s="214" t="s">
        <v>1046</v>
      </c>
      <c r="W201" s="194">
        <v>176</v>
      </c>
      <c r="X201" s="191"/>
      <c r="Y201" s="191" t="s">
        <v>246</v>
      </c>
      <c r="Z201" s="191" t="s">
        <v>208</v>
      </c>
      <c r="AA201" s="191" t="s">
        <v>199</v>
      </c>
      <c r="AB201" s="191" t="s">
        <v>199</v>
      </c>
      <c r="AC201" s="191" t="s">
        <v>199</v>
      </c>
      <c r="AD201" s="191" t="s">
        <v>358</v>
      </c>
      <c r="AE201" s="191" t="s">
        <v>199</v>
      </c>
      <c r="AF201" s="191" t="s">
        <v>199</v>
      </c>
      <c r="AG201" s="191" t="s">
        <v>199</v>
      </c>
      <c r="AH201" s="191" t="s">
        <v>199</v>
      </c>
      <c r="AI201" s="191" t="s">
        <v>199</v>
      </c>
      <c r="AJ201" s="191" t="s">
        <v>199</v>
      </c>
      <c r="AK201" s="191" t="s">
        <v>199</v>
      </c>
      <c r="AL201" s="191" t="s">
        <v>284</v>
      </c>
    </row>
    <row r="202" spans="2:38" s="198" customFormat="1" ht="171" hidden="1" x14ac:dyDescent="0.2">
      <c r="B202" s="191" t="s">
        <v>455</v>
      </c>
      <c r="C202" s="191" t="s">
        <v>873</v>
      </c>
      <c r="D202" s="191" t="s">
        <v>874</v>
      </c>
      <c r="E202" s="191" t="s">
        <v>875</v>
      </c>
      <c r="F202" s="191" t="s">
        <v>999</v>
      </c>
      <c r="G202" s="191"/>
      <c r="H202" s="191" t="s">
        <v>765</v>
      </c>
      <c r="I202" s="191" t="s">
        <v>877</v>
      </c>
      <c r="J202" s="191" t="s">
        <v>1015</v>
      </c>
      <c r="K202" s="191" t="s">
        <v>199</v>
      </c>
      <c r="L202" s="191" t="s">
        <v>199</v>
      </c>
      <c r="M202" s="191" t="s">
        <v>1051</v>
      </c>
      <c r="N202" s="191" t="s">
        <v>1027</v>
      </c>
      <c r="O202" s="191" t="s">
        <v>1052</v>
      </c>
      <c r="P202" s="191" t="s">
        <v>1029</v>
      </c>
      <c r="Q202" s="191"/>
      <c r="R202" s="195" t="s">
        <v>281</v>
      </c>
      <c r="S202" s="195">
        <v>45458</v>
      </c>
      <c r="T202" s="195">
        <v>45626</v>
      </c>
      <c r="U202" s="195" t="s">
        <v>1045</v>
      </c>
      <c r="V202" s="214" t="s">
        <v>1046</v>
      </c>
      <c r="W202" s="194">
        <v>176</v>
      </c>
      <c r="X202" s="191"/>
      <c r="Y202" s="191" t="s">
        <v>246</v>
      </c>
      <c r="Z202" s="191" t="s">
        <v>208</v>
      </c>
      <c r="AA202" s="191" t="s">
        <v>199</v>
      </c>
      <c r="AB202" s="191" t="s">
        <v>199</v>
      </c>
      <c r="AC202" s="191" t="s">
        <v>199</v>
      </c>
      <c r="AD202" s="191" t="s">
        <v>358</v>
      </c>
      <c r="AE202" s="191" t="s">
        <v>199</v>
      </c>
      <c r="AF202" s="191" t="s">
        <v>199</v>
      </c>
      <c r="AG202" s="191" t="s">
        <v>199</v>
      </c>
      <c r="AH202" s="191" t="s">
        <v>199</v>
      </c>
      <c r="AI202" s="191" t="s">
        <v>199</v>
      </c>
      <c r="AJ202" s="191" t="s">
        <v>199</v>
      </c>
      <c r="AK202" s="191" t="s">
        <v>199</v>
      </c>
      <c r="AL202" s="191" t="s">
        <v>295</v>
      </c>
    </row>
    <row r="203" spans="2:38" s="198" customFormat="1" ht="171" hidden="1" x14ac:dyDescent="0.2">
      <c r="B203" s="191" t="s">
        <v>455</v>
      </c>
      <c r="C203" s="192" t="s">
        <v>873</v>
      </c>
      <c r="D203" s="191" t="s">
        <v>1053</v>
      </c>
      <c r="E203" s="191" t="s">
        <v>1054</v>
      </c>
      <c r="F203" s="191" t="s">
        <v>1055</v>
      </c>
      <c r="G203" s="191"/>
      <c r="H203" s="191" t="s">
        <v>765</v>
      </c>
      <c r="I203" s="191" t="s">
        <v>877</v>
      </c>
      <c r="J203" s="191" t="s">
        <v>878</v>
      </c>
      <c r="K203" s="191" t="s">
        <v>199</v>
      </c>
      <c r="L203" s="191" t="s">
        <v>199</v>
      </c>
      <c r="M203" s="191" t="s">
        <v>1056</v>
      </c>
      <c r="N203" s="191" t="s">
        <v>1057</v>
      </c>
      <c r="O203" s="194" t="s">
        <v>1058</v>
      </c>
      <c r="P203" s="220" t="s">
        <v>775</v>
      </c>
      <c r="Q203" s="220" t="s">
        <v>776</v>
      </c>
      <c r="R203" s="191" t="s">
        <v>199</v>
      </c>
      <c r="S203" s="222">
        <v>45323</v>
      </c>
      <c r="T203" s="222">
        <v>45443</v>
      </c>
      <c r="U203" s="195" t="s">
        <v>199</v>
      </c>
      <c r="V203" s="51"/>
      <c r="W203" s="191"/>
      <c r="X203" s="196">
        <v>0.3</v>
      </c>
      <c r="Y203" s="191" t="s">
        <v>402</v>
      </c>
      <c r="Z203" s="191" t="s">
        <v>208</v>
      </c>
      <c r="AA203" s="191" t="s">
        <v>207</v>
      </c>
      <c r="AB203" s="191" t="s">
        <v>199</v>
      </c>
      <c r="AC203" s="191" t="s">
        <v>199</v>
      </c>
      <c r="AD203" s="191" t="s">
        <v>366</v>
      </c>
      <c r="AE203" s="191" t="s">
        <v>199</v>
      </c>
      <c r="AF203" s="191" t="s">
        <v>199</v>
      </c>
      <c r="AG203" s="191" t="s">
        <v>199</v>
      </c>
      <c r="AH203" s="191" t="s">
        <v>199</v>
      </c>
      <c r="AI203" s="191" t="s">
        <v>199</v>
      </c>
      <c r="AJ203" s="191" t="s">
        <v>404</v>
      </c>
      <c r="AK203" s="191" t="s">
        <v>706</v>
      </c>
      <c r="AL203" s="191" t="s">
        <v>778</v>
      </c>
    </row>
    <row r="204" spans="2:38" s="198" customFormat="1" ht="171" hidden="1" x14ac:dyDescent="0.2">
      <c r="B204" s="191" t="s">
        <v>455</v>
      </c>
      <c r="C204" s="192" t="s">
        <v>873</v>
      </c>
      <c r="D204" s="191" t="s">
        <v>1053</v>
      </c>
      <c r="E204" s="191" t="s">
        <v>1054</v>
      </c>
      <c r="F204" s="191" t="s">
        <v>1055</v>
      </c>
      <c r="G204" s="191"/>
      <c r="H204" s="191" t="s">
        <v>765</v>
      </c>
      <c r="I204" s="191" t="s">
        <v>877</v>
      </c>
      <c r="J204" s="191" t="s">
        <v>878</v>
      </c>
      <c r="K204" s="191" t="s">
        <v>199</v>
      </c>
      <c r="L204" s="191" t="s">
        <v>199</v>
      </c>
      <c r="M204" s="191" t="s">
        <v>1059</v>
      </c>
      <c r="N204" s="191" t="s">
        <v>1060</v>
      </c>
      <c r="O204" s="194" t="s">
        <v>1061</v>
      </c>
      <c r="P204" s="220" t="s">
        <v>775</v>
      </c>
      <c r="Q204" s="220" t="s">
        <v>776</v>
      </c>
      <c r="R204" s="191" t="s">
        <v>199</v>
      </c>
      <c r="S204" s="222">
        <v>45444</v>
      </c>
      <c r="T204" s="222">
        <v>45565</v>
      </c>
      <c r="U204" s="195" t="s">
        <v>199</v>
      </c>
      <c r="V204" s="51"/>
      <c r="W204" s="191"/>
      <c r="X204" s="196">
        <v>0.3</v>
      </c>
      <c r="Y204" s="191" t="s">
        <v>402</v>
      </c>
      <c r="Z204" s="191" t="s">
        <v>208</v>
      </c>
      <c r="AA204" s="191" t="s">
        <v>207</v>
      </c>
      <c r="AB204" s="191" t="s">
        <v>199</v>
      </c>
      <c r="AC204" s="191" t="s">
        <v>199</v>
      </c>
      <c r="AD204" s="191" t="s">
        <v>366</v>
      </c>
      <c r="AE204" s="191" t="s">
        <v>199</v>
      </c>
      <c r="AF204" s="191" t="s">
        <v>199</v>
      </c>
      <c r="AG204" s="191" t="s">
        <v>199</v>
      </c>
      <c r="AH204" s="191" t="s">
        <v>199</v>
      </c>
      <c r="AI204" s="191" t="s">
        <v>199</v>
      </c>
      <c r="AJ204" s="191" t="s">
        <v>404</v>
      </c>
      <c r="AK204" s="191" t="s">
        <v>706</v>
      </c>
      <c r="AL204" s="191" t="s">
        <v>778</v>
      </c>
    </row>
    <row r="205" spans="2:38" s="198" customFormat="1" ht="171" hidden="1" x14ac:dyDescent="0.2">
      <c r="B205" s="191" t="s">
        <v>455</v>
      </c>
      <c r="C205" s="192" t="s">
        <v>873</v>
      </c>
      <c r="D205" s="191" t="s">
        <v>1053</v>
      </c>
      <c r="E205" s="191" t="s">
        <v>1054</v>
      </c>
      <c r="F205" s="191" t="s">
        <v>1055</v>
      </c>
      <c r="G205" s="191"/>
      <c r="H205" s="191" t="s">
        <v>765</v>
      </c>
      <c r="I205" s="191" t="s">
        <v>877</v>
      </c>
      <c r="J205" s="191" t="s">
        <v>878</v>
      </c>
      <c r="K205" s="191" t="s">
        <v>199</v>
      </c>
      <c r="L205" s="191" t="s">
        <v>199</v>
      </c>
      <c r="M205" s="191" t="s">
        <v>1062</v>
      </c>
      <c r="N205" s="191" t="s">
        <v>1063</v>
      </c>
      <c r="O205" s="194" t="s">
        <v>1064</v>
      </c>
      <c r="P205" s="220" t="s">
        <v>775</v>
      </c>
      <c r="Q205" s="220" t="s">
        <v>776</v>
      </c>
      <c r="R205" s="191" t="s">
        <v>199</v>
      </c>
      <c r="S205" s="222">
        <v>45566</v>
      </c>
      <c r="T205" s="222">
        <v>45657</v>
      </c>
      <c r="U205" s="195" t="s">
        <v>199</v>
      </c>
      <c r="V205" s="51"/>
      <c r="W205" s="191"/>
      <c r="X205" s="196">
        <v>0.4</v>
      </c>
      <c r="Y205" s="191" t="s">
        <v>402</v>
      </c>
      <c r="Z205" s="191" t="s">
        <v>208</v>
      </c>
      <c r="AA205" s="191" t="s">
        <v>207</v>
      </c>
      <c r="AB205" s="191" t="s">
        <v>199</v>
      </c>
      <c r="AC205" s="191" t="s">
        <v>199</v>
      </c>
      <c r="AD205" s="191" t="s">
        <v>366</v>
      </c>
      <c r="AE205" s="191" t="s">
        <v>199</v>
      </c>
      <c r="AF205" s="191" t="s">
        <v>199</v>
      </c>
      <c r="AG205" s="191" t="s">
        <v>199</v>
      </c>
      <c r="AH205" s="191" t="s">
        <v>199</v>
      </c>
      <c r="AI205" s="191" t="s">
        <v>199</v>
      </c>
      <c r="AJ205" s="191" t="s">
        <v>404</v>
      </c>
      <c r="AK205" s="191" t="s">
        <v>706</v>
      </c>
      <c r="AL205" s="191" t="s">
        <v>778</v>
      </c>
    </row>
    <row r="206" spans="2:38" s="198" customFormat="1" ht="171" hidden="1" x14ac:dyDescent="0.2">
      <c r="B206" s="191" t="s">
        <v>455</v>
      </c>
      <c r="C206" s="192" t="s">
        <v>873</v>
      </c>
      <c r="D206" s="191" t="s">
        <v>1053</v>
      </c>
      <c r="E206" s="191" t="s">
        <v>1054</v>
      </c>
      <c r="F206" s="191" t="s">
        <v>1055</v>
      </c>
      <c r="G206" s="191"/>
      <c r="H206" s="191" t="s">
        <v>765</v>
      </c>
      <c r="I206" s="191" t="s">
        <v>877</v>
      </c>
      <c r="J206" s="191" t="s">
        <v>878</v>
      </c>
      <c r="K206" s="191" t="s">
        <v>199</v>
      </c>
      <c r="L206" s="191" t="s">
        <v>199</v>
      </c>
      <c r="M206" s="191" t="s">
        <v>1065</v>
      </c>
      <c r="N206" s="191" t="s">
        <v>1066</v>
      </c>
      <c r="O206" s="191" t="s">
        <v>1067</v>
      </c>
      <c r="P206" s="191" t="s">
        <v>895</v>
      </c>
      <c r="Q206" s="191"/>
      <c r="R206" s="191" t="s">
        <v>220</v>
      </c>
      <c r="S206" s="195">
        <v>45352</v>
      </c>
      <c r="T206" s="195">
        <v>45504</v>
      </c>
      <c r="U206" s="195" t="s">
        <v>282</v>
      </c>
      <c r="V206" s="51"/>
      <c r="W206" s="191"/>
      <c r="X206" s="191">
        <v>50</v>
      </c>
      <c r="Y206" s="191" t="s">
        <v>356</v>
      </c>
      <c r="Z206" s="191" t="s">
        <v>199</v>
      </c>
      <c r="AA206" s="191" t="s">
        <v>199</v>
      </c>
      <c r="AB206" s="191" t="s">
        <v>199</v>
      </c>
      <c r="AC206" s="191" t="s">
        <v>199</v>
      </c>
      <c r="AD206" s="191" t="s">
        <v>209</v>
      </c>
      <c r="AE206" s="191" t="s">
        <v>199</v>
      </c>
      <c r="AF206" s="191" t="s">
        <v>199</v>
      </c>
      <c r="AG206" s="191" t="s">
        <v>199</v>
      </c>
      <c r="AH206" s="191" t="s">
        <v>199</v>
      </c>
      <c r="AI206" s="191" t="s">
        <v>199</v>
      </c>
      <c r="AJ206" s="191" t="s">
        <v>199</v>
      </c>
      <c r="AK206" s="191" t="s">
        <v>199</v>
      </c>
      <c r="AL206" s="191" t="s">
        <v>235</v>
      </c>
    </row>
    <row r="207" spans="2:38" s="198" customFormat="1" ht="171" hidden="1" x14ac:dyDescent="0.2">
      <c r="B207" s="191" t="s">
        <v>455</v>
      </c>
      <c r="C207" s="192" t="s">
        <v>873</v>
      </c>
      <c r="D207" s="191" t="s">
        <v>1053</v>
      </c>
      <c r="E207" s="191" t="s">
        <v>1054</v>
      </c>
      <c r="F207" s="191" t="s">
        <v>1055</v>
      </c>
      <c r="G207" s="191"/>
      <c r="H207" s="191" t="s">
        <v>765</v>
      </c>
      <c r="I207" s="191" t="s">
        <v>877</v>
      </c>
      <c r="J207" s="191" t="s">
        <v>878</v>
      </c>
      <c r="K207" s="191" t="s">
        <v>199</v>
      </c>
      <c r="L207" s="191" t="s">
        <v>199</v>
      </c>
      <c r="M207" s="191" t="s">
        <v>1069</v>
      </c>
      <c r="N207" s="191" t="s">
        <v>1070</v>
      </c>
      <c r="O207" s="194" t="s">
        <v>1071</v>
      </c>
      <c r="P207" s="191" t="s">
        <v>895</v>
      </c>
      <c r="Q207" s="191"/>
      <c r="R207" s="191" t="s">
        <v>220</v>
      </c>
      <c r="S207" s="195">
        <v>45536</v>
      </c>
      <c r="T207" s="195">
        <v>45626</v>
      </c>
      <c r="U207" s="195" t="s">
        <v>282</v>
      </c>
      <c r="V207" s="191">
        <v>100</v>
      </c>
      <c r="W207" s="191" t="s">
        <v>356</v>
      </c>
      <c r="X207" s="191">
        <v>50</v>
      </c>
      <c r="Y207" s="191" t="s">
        <v>356</v>
      </c>
      <c r="Z207" s="191" t="s">
        <v>199</v>
      </c>
      <c r="AA207" s="191" t="s">
        <v>199</v>
      </c>
      <c r="AB207" s="191" t="s">
        <v>199</v>
      </c>
      <c r="AC207" s="191" t="s">
        <v>199</v>
      </c>
      <c r="AD207" s="191" t="s">
        <v>209</v>
      </c>
      <c r="AE207" s="191" t="s">
        <v>199</v>
      </c>
      <c r="AF207" s="191" t="s">
        <v>199</v>
      </c>
      <c r="AG207" s="191" t="s">
        <v>199</v>
      </c>
      <c r="AH207" s="191" t="s">
        <v>199</v>
      </c>
      <c r="AI207" s="191" t="s">
        <v>199</v>
      </c>
      <c r="AJ207" s="191" t="s">
        <v>199</v>
      </c>
      <c r="AK207" s="191" t="s">
        <v>199</v>
      </c>
      <c r="AL207" s="191" t="s">
        <v>235</v>
      </c>
    </row>
    <row r="208" spans="2:38" s="198" customFormat="1" ht="171" hidden="1" x14ac:dyDescent="0.2">
      <c r="B208" s="191" t="s">
        <v>455</v>
      </c>
      <c r="C208" s="192" t="s">
        <v>873</v>
      </c>
      <c r="D208" s="191" t="s">
        <v>1053</v>
      </c>
      <c r="E208" s="191" t="s">
        <v>1054</v>
      </c>
      <c r="F208" s="191" t="s">
        <v>1073</v>
      </c>
      <c r="G208" s="191"/>
      <c r="H208" s="191" t="s">
        <v>765</v>
      </c>
      <c r="I208" s="191" t="s">
        <v>877</v>
      </c>
      <c r="J208" s="191" t="s">
        <v>878</v>
      </c>
      <c r="K208" s="191" t="s">
        <v>199</v>
      </c>
      <c r="L208" s="191" t="s">
        <v>199</v>
      </c>
      <c r="M208" s="191" t="s">
        <v>1074</v>
      </c>
      <c r="N208" s="191" t="s">
        <v>1075</v>
      </c>
      <c r="O208" s="191" t="s">
        <v>1076</v>
      </c>
      <c r="P208" s="191" t="s">
        <v>895</v>
      </c>
      <c r="Q208" s="191"/>
      <c r="R208" s="191" t="s">
        <v>220</v>
      </c>
      <c r="S208" s="195">
        <v>45536</v>
      </c>
      <c r="T208" s="195">
        <v>45611</v>
      </c>
      <c r="U208" s="195" t="s">
        <v>282</v>
      </c>
      <c r="V208" s="51"/>
      <c r="W208" s="191"/>
      <c r="X208" s="191">
        <v>50</v>
      </c>
      <c r="Y208" s="191" t="s">
        <v>356</v>
      </c>
      <c r="Z208" s="191" t="s">
        <v>199</v>
      </c>
      <c r="AA208" s="191" t="s">
        <v>199</v>
      </c>
      <c r="AB208" s="191" t="s">
        <v>199</v>
      </c>
      <c r="AC208" s="191" t="s">
        <v>199</v>
      </c>
      <c r="AD208" s="191" t="s">
        <v>358</v>
      </c>
      <c r="AE208" s="191" t="s">
        <v>199</v>
      </c>
      <c r="AF208" s="191" t="s">
        <v>199</v>
      </c>
      <c r="AG208" s="191" t="s">
        <v>199</v>
      </c>
      <c r="AH208" s="191" t="s">
        <v>199</v>
      </c>
      <c r="AI208" s="191" t="s">
        <v>199</v>
      </c>
      <c r="AJ208" s="191" t="s">
        <v>199</v>
      </c>
      <c r="AK208" s="191"/>
      <c r="AL208" s="191" t="s">
        <v>235</v>
      </c>
    </row>
    <row r="209" spans="2:38" s="198" customFormat="1" ht="171" hidden="1" x14ac:dyDescent="0.2">
      <c r="B209" s="191" t="s">
        <v>455</v>
      </c>
      <c r="C209" s="192" t="s">
        <v>873</v>
      </c>
      <c r="D209" s="191" t="s">
        <v>1053</v>
      </c>
      <c r="E209" s="191" t="s">
        <v>1054</v>
      </c>
      <c r="F209" s="191" t="s">
        <v>1073</v>
      </c>
      <c r="G209" s="191"/>
      <c r="H209" s="191" t="s">
        <v>765</v>
      </c>
      <c r="I209" s="191" t="s">
        <v>877</v>
      </c>
      <c r="J209" s="191" t="s">
        <v>878</v>
      </c>
      <c r="K209" s="191" t="s">
        <v>199</v>
      </c>
      <c r="L209" s="191" t="s">
        <v>199</v>
      </c>
      <c r="M209" s="191" t="s">
        <v>1078</v>
      </c>
      <c r="N209" s="191" t="s">
        <v>1079</v>
      </c>
      <c r="O209" s="191" t="s">
        <v>1080</v>
      </c>
      <c r="P209" s="191" t="s">
        <v>895</v>
      </c>
      <c r="Q209" s="191"/>
      <c r="R209" s="191" t="s">
        <v>220</v>
      </c>
      <c r="S209" s="195">
        <v>45612</v>
      </c>
      <c r="T209" s="195">
        <v>45641</v>
      </c>
      <c r="U209" s="195" t="s">
        <v>282</v>
      </c>
      <c r="V209" s="51"/>
      <c r="W209" s="191"/>
      <c r="X209" s="191">
        <v>10</v>
      </c>
      <c r="Y209" s="191" t="s">
        <v>356</v>
      </c>
      <c r="Z209" s="191" t="s">
        <v>199</v>
      </c>
      <c r="AA209" s="191" t="s">
        <v>199</v>
      </c>
      <c r="AB209" s="191" t="s">
        <v>199</v>
      </c>
      <c r="AC209" s="191" t="s">
        <v>199</v>
      </c>
      <c r="AD209" s="191" t="s">
        <v>358</v>
      </c>
      <c r="AE209" s="191" t="s">
        <v>199</v>
      </c>
      <c r="AF209" s="191" t="s">
        <v>199</v>
      </c>
      <c r="AG209" s="191" t="s">
        <v>199</v>
      </c>
      <c r="AH209" s="191" t="s">
        <v>199</v>
      </c>
      <c r="AI209" s="191" t="s">
        <v>199</v>
      </c>
      <c r="AJ209" s="191" t="s">
        <v>199</v>
      </c>
      <c r="AK209" s="191"/>
      <c r="AL209" s="191" t="s">
        <v>235</v>
      </c>
    </row>
    <row r="210" spans="2:38" s="198" customFormat="1" ht="171" hidden="1" x14ac:dyDescent="0.2">
      <c r="B210" s="191" t="s">
        <v>455</v>
      </c>
      <c r="C210" s="192" t="s">
        <v>873</v>
      </c>
      <c r="D210" s="191" t="s">
        <v>1053</v>
      </c>
      <c r="E210" s="191" t="s">
        <v>1054</v>
      </c>
      <c r="F210" s="191" t="s">
        <v>1073</v>
      </c>
      <c r="G210" s="191"/>
      <c r="H210" s="191" t="s">
        <v>765</v>
      </c>
      <c r="I210" s="191" t="s">
        <v>877</v>
      </c>
      <c r="J210" s="191" t="s">
        <v>878</v>
      </c>
      <c r="K210" s="191" t="s">
        <v>199</v>
      </c>
      <c r="L210" s="191" t="s">
        <v>199</v>
      </c>
      <c r="M210" s="191" t="s">
        <v>1081</v>
      </c>
      <c r="N210" s="191" t="s">
        <v>1082</v>
      </c>
      <c r="O210" s="194" t="s">
        <v>1083</v>
      </c>
      <c r="P210" s="191" t="s">
        <v>895</v>
      </c>
      <c r="Q210" s="191"/>
      <c r="R210" s="191" t="s">
        <v>220</v>
      </c>
      <c r="S210" s="195">
        <v>45536</v>
      </c>
      <c r="T210" s="195">
        <v>45626</v>
      </c>
      <c r="U210" s="195" t="s">
        <v>282</v>
      </c>
      <c r="V210" s="51"/>
      <c r="W210" s="191"/>
      <c r="X210" s="191">
        <v>40</v>
      </c>
      <c r="Y210" s="191" t="s">
        <v>356</v>
      </c>
      <c r="Z210" s="191" t="s">
        <v>199</v>
      </c>
      <c r="AA210" s="191" t="s">
        <v>199</v>
      </c>
      <c r="AB210" s="191" t="s">
        <v>199</v>
      </c>
      <c r="AC210" s="191" t="s">
        <v>199</v>
      </c>
      <c r="AD210" s="191" t="s">
        <v>358</v>
      </c>
      <c r="AE210" s="191" t="s">
        <v>199</v>
      </c>
      <c r="AF210" s="191" t="s">
        <v>199</v>
      </c>
      <c r="AG210" s="191" t="s">
        <v>199</v>
      </c>
      <c r="AH210" s="191" t="s">
        <v>199</v>
      </c>
      <c r="AI210" s="191" t="s">
        <v>199</v>
      </c>
      <c r="AJ210" s="191" t="s">
        <v>199</v>
      </c>
      <c r="AK210" s="191"/>
      <c r="AL210" s="191" t="s">
        <v>235</v>
      </c>
    </row>
    <row r="211" spans="2:38" s="198" customFormat="1" ht="171" hidden="1" x14ac:dyDescent="0.2">
      <c r="B211" s="191" t="s">
        <v>455</v>
      </c>
      <c r="C211" s="192" t="s">
        <v>873</v>
      </c>
      <c r="D211" s="191" t="s">
        <v>1053</v>
      </c>
      <c r="E211" s="191" t="s">
        <v>1054</v>
      </c>
      <c r="F211" s="191" t="s">
        <v>1073</v>
      </c>
      <c r="G211" s="191"/>
      <c r="H211" s="191" t="s">
        <v>765</v>
      </c>
      <c r="I211" s="191" t="s">
        <v>878</v>
      </c>
      <c r="J211" s="191" t="s">
        <v>878</v>
      </c>
      <c r="K211" s="191" t="s">
        <v>199</v>
      </c>
      <c r="L211" s="191" t="s">
        <v>199</v>
      </c>
      <c r="M211" s="217" t="s">
        <v>1084</v>
      </c>
      <c r="N211" s="217" t="s">
        <v>1085</v>
      </c>
      <c r="O211" s="194" t="s">
        <v>1086</v>
      </c>
      <c r="P211" s="191" t="s">
        <v>673</v>
      </c>
      <c r="Q211" s="191" t="s">
        <v>674</v>
      </c>
      <c r="R211" s="191" t="s">
        <v>0</v>
      </c>
      <c r="S211" s="195">
        <v>45473</v>
      </c>
      <c r="T211" s="195">
        <v>45641</v>
      </c>
      <c r="U211" s="195" t="s">
        <v>519</v>
      </c>
      <c r="V211" s="51"/>
      <c r="W211" s="191"/>
      <c r="X211" s="191">
        <v>50</v>
      </c>
      <c r="Y211" s="191" t="s">
        <v>451</v>
      </c>
      <c r="Z211" s="191" t="s">
        <v>356</v>
      </c>
      <c r="AA211" s="191" t="s">
        <v>376</v>
      </c>
      <c r="AB211" s="191" t="s">
        <v>199</v>
      </c>
      <c r="AC211" s="191" t="s">
        <v>199</v>
      </c>
      <c r="AD211" s="191" t="s">
        <v>358</v>
      </c>
      <c r="AE211" s="191" t="s">
        <v>492</v>
      </c>
      <c r="AF211" s="191" t="s">
        <v>199</v>
      </c>
      <c r="AG211" s="191" t="s">
        <v>199</v>
      </c>
      <c r="AH211" s="191" t="s">
        <v>199</v>
      </c>
      <c r="AI211" s="191" t="s">
        <v>199</v>
      </c>
      <c r="AJ211" s="191" t="s">
        <v>199</v>
      </c>
      <c r="AK211" s="191" t="s">
        <v>199</v>
      </c>
      <c r="AL211" s="191" t="s">
        <v>675</v>
      </c>
    </row>
    <row r="212" spans="2:38" s="198" customFormat="1" ht="171" hidden="1" x14ac:dyDescent="0.2">
      <c r="B212" s="191" t="s">
        <v>455</v>
      </c>
      <c r="C212" s="192" t="s">
        <v>873</v>
      </c>
      <c r="D212" s="191" t="s">
        <v>1053</v>
      </c>
      <c r="E212" s="191" t="s">
        <v>1054</v>
      </c>
      <c r="F212" s="191" t="s">
        <v>1087</v>
      </c>
      <c r="G212" s="191"/>
      <c r="H212" s="191" t="s">
        <v>765</v>
      </c>
      <c r="I212" s="191" t="s">
        <v>877</v>
      </c>
      <c r="J212" s="191" t="s">
        <v>878</v>
      </c>
      <c r="K212" s="191" t="s">
        <v>199</v>
      </c>
      <c r="L212" s="191" t="s">
        <v>199</v>
      </c>
      <c r="M212" s="191" t="s">
        <v>1088</v>
      </c>
      <c r="N212" s="191" t="s">
        <v>1089</v>
      </c>
      <c r="O212" s="194" t="s">
        <v>1090</v>
      </c>
      <c r="P212" s="191" t="s">
        <v>895</v>
      </c>
      <c r="Q212" s="191"/>
      <c r="R212" s="191" t="s">
        <v>220</v>
      </c>
      <c r="S212" s="195">
        <v>45292</v>
      </c>
      <c r="T212" s="195">
        <v>45626</v>
      </c>
      <c r="U212" s="195" t="s">
        <v>519</v>
      </c>
      <c r="V212" s="191"/>
      <c r="W212" s="191"/>
      <c r="X212" s="191">
        <v>100</v>
      </c>
      <c r="Y212" s="191" t="s">
        <v>356</v>
      </c>
      <c r="Z212" s="191" t="s">
        <v>199</v>
      </c>
      <c r="AA212" s="191" t="s">
        <v>199</v>
      </c>
      <c r="AB212" s="191" t="s">
        <v>199</v>
      </c>
      <c r="AC212" s="191" t="s">
        <v>199</v>
      </c>
      <c r="AD212" s="191" t="s">
        <v>209</v>
      </c>
      <c r="AE212" s="191" t="s">
        <v>199</v>
      </c>
      <c r="AF212" s="191" t="s">
        <v>199</v>
      </c>
      <c r="AG212" s="191" t="s">
        <v>199</v>
      </c>
      <c r="AH212" s="191" t="s">
        <v>199</v>
      </c>
      <c r="AI212" s="191" t="s">
        <v>199</v>
      </c>
      <c r="AJ212" s="191" t="s">
        <v>199</v>
      </c>
      <c r="AK212" s="191" t="s">
        <v>199</v>
      </c>
      <c r="AL212" s="191" t="s">
        <v>235</v>
      </c>
    </row>
    <row r="213" spans="2:38" s="198" customFormat="1" ht="171" hidden="1" x14ac:dyDescent="0.2">
      <c r="B213" s="191" t="s">
        <v>455</v>
      </c>
      <c r="C213" s="192" t="s">
        <v>873</v>
      </c>
      <c r="D213" s="191" t="s">
        <v>1091</v>
      </c>
      <c r="E213" s="191" t="s">
        <v>1092</v>
      </c>
      <c r="F213" s="191" t="s">
        <v>1093</v>
      </c>
      <c r="G213" s="191"/>
      <c r="H213" s="191" t="s">
        <v>765</v>
      </c>
      <c r="I213" s="191" t="s">
        <v>1015</v>
      </c>
      <c r="J213" s="191" t="s">
        <v>199</v>
      </c>
      <c r="K213" s="191" t="s">
        <v>199</v>
      </c>
      <c r="L213" s="191" t="s">
        <v>199</v>
      </c>
      <c r="M213" s="191" t="s">
        <v>1094</v>
      </c>
      <c r="N213" s="191" t="s">
        <v>1095</v>
      </c>
      <c r="O213" s="191" t="s">
        <v>1096</v>
      </c>
      <c r="P213" s="191" t="s">
        <v>895</v>
      </c>
      <c r="Q213" s="191"/>
      <c r="R213" s="191" t="s">
        <v>220</v>
      </c>
      <c r="S213" s="195">
        <v>45292</v>
      </c>
      <c r="T213" s="195">
        <v>45641</v>
      </c>
      <c r="U213" s="195" t="s">
        <v>199</v>
      </c>
      <c r="V213" s="191"/>
      <c r="W213" s="191"/>
      <c r="X213" s="191">
        <v>50</v>
      </c>
      <c r="Y213" s="191" t="s">
        <v>356</v>
      </c>
      <c r="Z213" s="191" t="s">
        <v>199</v>
      </c>
      <c r="AA213" s="191" t="s">
        <v>199</v>
      </c>
      <c r="AB213" s="191" t="s">
        <v>199</v>
      </c>
      <c r="AC213" s="191" t="s">
        <v>199</v>
      </c>
      <c r="AD213" s="191" t="s">
        <v>209</v>
      </c>
      <c r="AE213" s="191" t="s">
        <v>199</v>
      </c>
      <c r="AF213" s="191" t="s">
        <v>199</v>
      </c>
      <c r="AG213" s="191" t="s">
        <v>199</v>
      </c>
      <c r="AH213" s="191" t="s">
        <v>199</v>
      </c>
      <c r="AI213" s="191" t="s">
        <v>199</v>
      </c>
      <c r="AJ213" s="191" t="s">
        <v>199</v>
      </c>
      <c r="AK213" s="191" t="s">
        <v>199</v>
      </c>
      <c r="AL213" s="191" t="s">
        <v>235</v>
      </c>
    </row>
    <row r="214" spans="2:38" s="198" customFormat="1" ht="171" hidden="1" x14ac:dyDescent="0.2">
      <c r="B214" s="191" t="s">
        <v>455</v>
      </c>
      <c r="C214" s="192" t="s">
        <v>873</v>
      </c>
      <c r="D214" s="191" t="s">
        <v>1091</v>
      </c>
      <c r="E214" s="191" t="s">
        <v>1092</v>
      </c>
      <c r="F214" s="191" t="s">
        <v>1093</v>
      </c>
      <c r="G214" s="191"/>
      <c r="H214" s="191" t="s">
        <v>765</v>
      </c>
      <c r="I214" s="191" t="s">
        <v>1015</v>
      </c>
      <c r="J214" s="191" t="s">
        <v>199</v>
      </c>
      <c r="K214" s="191" t="s">
        <v>199</v>
      </c>
      <c r="L214" s="191" t="s">
        <v>199</v>
      </c>
      <c r="M214" s="191" t="s">
        <v>1097</v>
      </c>
      <c r="N214" s="191" t="s">
        <v>1098</v>
      </c>
      <c r="O214" s="191" t="s">
        <v>1099</v>
      </c>
      <c r="P214" s="191" t="s">
        <v>895</v>
      </c>
      <c r="Q214" s="191"/>
      <c r="R214" s="191" t="s">
        <v>220</v>
      </c>
      <c r="S214" s="195">
        <v>45474</v>
      </c>
      <c r="T214" s="195">
        <v>45641</v>
      </c>
      <c r="U214" s="195" t="s">
        <v>519</v>
      </c>
      <c r="V214" s="191"/>
      <c r="W214" s="191"/>
      <c r="X214" s="191">
        <v>50</v>
      </c>
      <c r="Y214" s="191" t="s">
        <v>356</v>
      </c>
      <c r="Z214" s="191" t="s">
        <v>199</v>
      </c>
      <c r="AA214" s="191" t="s">
        <v>199</v>
      </c>
      <c r="AB214" s="191" t="s">
        <v>199</v>
      </c>
      <c r="AC214" s="191" t="s">
        <v>199</v>
      </c>
      <c r="AD214" s="191" t="s">
        <v>209</v>
      </c>
      <c r="AE214" s="191" t="s">
        <v>199</v>
      </c>
      <c r="AF214" s="191" t="s">
        <v>199</v>
      </c>
      <c r="AG214" s="191" t="s">
        <v>199</v>
      </c>
      <c r="AH214" s="191" t="s">
        <v>199</v>
      </c>
      <c r="AI214" s="191" t="s">
        <v>199</v>
      </c>
      <c r="AJ214" s="191" t="s">
        <v>199</v>
      </c>
      <c r="AK214" s="191" t="s">
        <v>199</v>
      </c>
      <c r="AL214" s="191" t="s">
        <v>235</v>
      </c>
    </row>
    <row r="215" spans="2:38" s="198" customFormat="1" ht="171" hidden="1" x14ac:dyDescent="0.2">
      <c r="B215" s="191" t="s">
        <v>455</v>
      </c>
      <c r="C215" s="192" t="s">
        <v>873</v>
      </c>
      <c r="D215" s="191" t="s">
        <v>1091</v>
      </c>
      <c r="E215" s="191" t="s">
        <v>1092</v>
      </c>
      <c r="F215" s="191" t="s">
        <v>1100</v>
      </c>
      <c r="G215" s="191"/>
      <c r="H215" s="191" t="s">
        <v>765</v>
      </c>
      <c r="I215" s="191" t="s">
        <v>1015</v>
      </c>
      <c r="J215" s="191" t="s">
        <v>199</v>
      </c>
      <c r="K215" s="191" t="s">
        <v>199</v>
      </c>
      <c r="L215" s="191" t="s">
        <v>199</v>
      </c>
      <c r="M215" s="191" t="s">
        <v>1101</v>
      </c>
      <c r="N215" s="191" t="s">
        <v>1102</v>
      </c>
      <c r="O215" s="191" t="s">
        <v>1103</v>
      </c>
      <c r="P215" s="191" t="s">
        <v>895</v>
      </c>
      <c r="Q215" s="191"/>
      <c r="R215" s="191" t="s">
        <v>220</v>
      </c>
      <c r="S215" s="195">
        <v>45352</v>
      </c>
      <c r="T215" s="195">
        <v>45473</v>
      </c>
      <c r="U215" s="195" t="s">
        <v>519</v>
      </c>
      <c r="V215" s="191">
        <v>50</v>
      </c>
      <c r="W215" s="191" t="s">
        <v>356</v>
      </c>
      <c r="X215" s="191">
        <v>50</v>
      </c>
      <c r="Y215" s="191" t="s">
        <v>356</v>
      </c>
      <c r="Z215" s="191" t="s">
        <v>199</v>
      </c>
      <c r="AA215" s="191" t="s">
        <v>199</v>
      </c>
      <c r="AB215" s="191" t="s">
        <v>199</v>
      </c>
      <c r="AC215" s="191" t="s">
        <v>199</v>
      </c>
      <c r="AD215" s="191" t="s">
        <v>209</v>
      </c>
      <c r="AE215" s="191" t="s">
        <v>199</v>
      </c>
      <c r="AF215" s="191" t="s">
        <v>199</v>
      </c>
      <c r="AG215" s="191" t="s">
        <v>199</v>
      </c>
      <c r="AH215" s="191" t="s">
        <v>199</v>
      </c>
      <c r="AI215" s="191" t="s">
        <v>199</v>
      </c>
      <c r="AJ215" s="191" t="s">
        <v>199</v>
      </c>
      <c r="AK215" s="191" t="s">
        <v>199</v>
      </c>
      <c r="AL215" s="191" t="s">
        <v>235</v>
      </c>
    </row>
    <row r="216" spans="2:38" s="198" customFormat="1" ht="171" hidden="1" x14ac:dyDescent="0.2">
      <c r="B216" s="191" t="s">
        <v>455</v>
      </c>
      <c r="C216" s="192" t="s">
        <v>873</v>
      </c>
      <c r="D216" s="191" t="s">
        <v>1091</v>
      </c>
      <c r="E216" s="191" t="s">
        <v>1092</v>
      </c>
      <c r="F216" s="191" t="s">
        <v>1100</v>
      </c>
      <c r="G216" s="191"/>
      <c r="H216" s="191" t="s">
        <v>765</v>
      </c>
      <c r="I216" s="191" t="s">
        <v>1015</v>
      </c>
      <c r="J216" s="191" t="s">
        <v>199</v>
      </c>
      <c r="K216" s="191" t="s">
        <v>199</v>
      </c>
      <c r="L216" s="191" t="s">
        <v>199</v>
      </c>
      <c r="M216" s="191" t="s">
        <v>1101</v>
      </c>
      <c r="N216" s="191" t="s">
        <v>1102</v>
      </c>
      <c r="O216" s="191" t="s">
        <v>1104</v>
      </c>
      <c r="P216" s="191" t="s">
        <v>895</v>
      </c>
      <c r="Q216" s="191"/>
      <c r="R216" s="191" t="s">
        <v>220</v>
      </c>
      <c r="S216" s="195">
        <v>45474</v>
      </c>
      <c r="T216" s="195">
        <v>45641</v>
      </c>
      <c r="U216" s="195" t="s">
        <v>519</v>
      </c>
      <c r="V216" s="191"/>
      <c r="W216" s="191"/>
      <c r="X216" s="191">
        <v>50</v>
      </c>
      <c r="Y216" s="191" t="s">
        <v>356</v>
      </c>
      <c r="Z216" s="191" t="s">
        <v>199</v>
      </c>
      <c r="AA216" s="191" t="s">
        <v>199</v>
      </c>
      <c r="AB216" s="191" t="s">
        <v>199</v>
      </c>
      <c r="AC216" s="191" t="s">
        <v>199</v>
      </c>
      <c r="AD216" s="191" t="s">
        <v>209</v>
      </c>
      <c r="AE216" s="191" t="s">
        <v>199</v>
      </c>
      <c r="AF216" s="191" t="s">
        <v>199</v>
      </c>
      <c r="AG216" s="191" t="s">
        <v>199</v>
      </c>
      <c r="AH216" s="191" t="s">
        <v>199</v>
      </c>
      <c r="AI216" s="191" t="s">
        <v>199</v>
      </c>
      <c r="AJ216" s="191" t="s">
        <v>199</v>
      </c>
      <c r="AK216" s="191" t="s">
        <v>199</v>
      </c>
      <c r="AL216" s="191" t="s">
        <v>235</v>
      </c>
    </row>
    <row r="217" spans="2:38" s="198" customFormat="1" ht="213" hidden="1" customHeight="1" x14ac:dyDescent="0.2">
      <c r="B217" s="191" t="s">
        <v>455</v>
      </c>
      <c r="C217" s="192" t="s">
        <v>873</v>
      </c>
      <c r="D217" s="191" t="s">
        <v>874</v>
      </c>
      <c r="E217" s="191" t="s">
        <v>1092</v>
      </c>
      <c r="F217" s="191" t="s">
        <v>1105</v>
      </c>
      <c r="G217" s="191"/>
      <c r="H217" s="191" t="s">
        <v>765</v>
      </c>
      <c r="I217" s="191" t="s">
        <v>877</v>
      </c>
      <c r="J217" s="191" t="s">
        <v>878</v>
      </c>
      <c r="K217" s="191" t="s">
        <v>199</v>
      </c>
      <c r="L217" s="191" t="s">
        <v>199</v>
      </c>
      <c r="M217" s="191" t="s">
        <v>1106</v>
      </c>
      <c r="N217" s="191" t="s">
        <v>1107</v>
      </c>
      <c r="O217" s="194" t="s">
        <v>1108</v>
      </c>
      <c r="P217" s="191" t="s">
        <v>895</v>
      </c>
      <c r="Q217" s="191"/>
      <c r="R217" s="191" t="s">
        <v>220</v>
      </c>
      <c r="S217" s="195">
        <v>45292</v>
      </c>
      <c r="T217" s="195">
        <v>45641</v>
      </c>
      <c r="U217" s="195" t="s">
        <v>519</v>
      </c>
      <c r="V217" s="51"/>
      <c r="W217" s="191"/>
      <c r="X217" s="191">
        <v>100</v>
      </c>
      <c r="Y217" s="191" t="s">
        <v>356</v>
      </c>
      <c r="Z217" s="191" t="s">
        <v>199</v>
      </c>
      <c r="AA217" s="191" t="s">
        <v>199</v>
      </c>
      <c r="AB217" s="191" t="s">
        <v>199</v>
      </c>
      <c r="AC217" s="191" t="s">
        <v>199</v>
      </c>
      <c r="AD217" s="191" t="s">
        <v>209</v>
      </c>
      <c r="AE217" s="191" t="s">
        <v>199</v>
      </c>
      <c r="AF217" s="191" t="s">
        <v>199</v>
      </c>
      <c r="AG217" s="191" t="s">
        <v>199</v>
      </c>
      <c r="AH217" s="191" t="s">
        <v>199</v>
      </c>
      <c r="AI217" s="191" t="s">
        <v>199</v>
      </c>
      <c r="AJ217" s="191" t="s">
        <v>199</v>
      </c>
      <c r="AK217" s="191" t="s">
        <v>199</v>
      </c>
      <c r="AL217" s="191" t="s">
        <v>235</v>
      </c>
    </row>
    <row r="218" spans="2:38" s="198" customFormat="1" ht="171" hidden="1" x14ac:dyDescent="0.2">
      <c r="B218" s="191" t="s">
        <v>455</v>
      </c>
      <c r="C218" s="192" t="s">
        <v>873</v>
      </c>
      <c r="D218" s="191" t="s">
        <v>1110</v>
      </c>
      <c r="E218" s="191" t="s">
        <v>1111</v>
      </c>
      <c r="F218" s="191" t="s">
        <v>1112</v>
      </c>
      <c r="G218" s="191"/>
      <c r="H218" s="191" t="s">
        <v>765</v>
      </c>
      <c r="I218" s="191" t="s">
        <v>877</v>
      </c>
      <c r="J218" s="191" t="s">
        <v>878</v>
      </c>
      <c r="K218" s="191" t="s">
        <v>199</v>
      </c>
      <c r="L218" s="191" t="s">
        <v>199</v>
      </c>
      <c r="M218" s="191" t="s">
        <v>1113</v>
      </c>
      <c r="N218" s="191" t="s">
        <v>1114</v>
      </c>
      <c r="O218" s="191" t="s">
        <v>1115</v>
      </c>
      <c r="P218" s="191" t="s">
        <v>895</v>
      </c>
      <c r="Q218" s="191"/>
      <c r="R218" s="191" t="s">
        <v>220</v>
      </c>
      <c r="S218" s="195">
        <v>45566</v>
      </c>
      <c r="T218" s="195">
        <v>45641</v>
      </c>
      <c r="U218" s="195" t="s">
        <v>519</v>
      </c>
      <c r="V218" s="51"/>
      <c r="W218" s="191"/>
      <c r="X218" s="191">
        <v>100</v>
      </c>
      <c r="Y218" s="191" t="s">
        <v>356</v>
      </c>
      <c r="Z218" s="191" t="s">
        <v>199</v>
      </c>
      <c r="AA218" s="191" t="s">
        <v>199</v>
      </c>
      <c r="AB218" s="191" t="s">
        <v>199</v>
      </c>
      <c r="AC218" s="191" t="s">
        <v>199</v>
      </c>
      <c r="AD218" s="191" t="s">
        <v>358</v>
      </c>
      <c r="AE218" s="191" t="s">
        <v>199</v>
      </c>
      <c r="AF218" s="191" t="s">
        <v>199</v>
      </c>
      <c r="AG218" s="191" t="s">
        <v>199</v>
      </c>
      <c r="AH218" s="191" t="s">
        <v>199</v>
      </c>
      <c r="AI218" s="191" t="s">
        <v>199</v>
      </c>
      <c r="AJ218" s="191" t="s">
        <v>199</v>
      </c>
      <c r="AK218" s="191" t="s">
        <v>199</v>
      </c>
      <c r="AL218" s="191" t="s">
        <v>983</v>
      </c>
    </row>
    <row r="219" spans="2:38" s="198" customFormat="1" ht="199.5" hidden="1" x14ac:dyDescent="0.2">
      <c r="B219" s="191" t="s">
        <v>455</v>
      </c>
      <c r="C219" s="192" t="s">
        <v>873</v>
      </c>
      <c r="D219" s="191" t="s">
        <v>1110</v>
      </c>
      <c r="E219" s="191" t="s">
        <v>1111</v>
      </c>
      <c r="F219" s="191" t="s">
        <v>1112</v>
      </c>
      <c r="G219" s="191"/>
      <c r="H219" s="191" t="s">
        <v>765</v>
      </c>
      <c r="I219" s="191" t="s">
        <v>877</v>
      </c>
      <c r="J219" s="191" t="s">
        <v>878</v>
      </c>
      <c r="K219" s="191" t="s">
        <v>199</v>
      </c>
      <c r="L219" s="191" t="s">
        <v>199</v>
      </c>
      <c r="M219" s="191" t="s">
        <v>1116</v>
      </c>
      <c r="N219" s="191" t="s">
        <v>1117</v>
      </c>
      <c r="O219" s="194" t="s">
        <v>1118</v>
      </c>
      <c r="P219" s="191" t="s">
        <v>679</v>
      </c>
      <c r="Q219" s="191" t="s">
        <v>1119</v>
      </c>
      <c r="R219" s="191" t="s">
        <v>99</v>
      </c>
      <c r="S219" s="195">
        <v>45292</v>
      </c>
      <c r="T219" s="195">
        <v>45641</v>
      </c>
      <c r="U219" s="195" t="s">
        <v>99</v>
      </c>
      <c r="V219" s="51"/>
      <c r="W219" s="191"/>
      <c r="X219" s="191">
        <v>100</v>
      </c>
      <c r="Y219" s="191" t="s">
        <v>356</v>
      </c>
      <c r="Z219" s="191" t="s">
        <v>199</v>
      </c>
      <c r="AA219" s="191" t="s">
        <v>199</v>
      </c>
      <c r="AB219" s="191" t="s">
        <v>199</v>
      </c>
      <c r="AC219" s="191" t="s">
        <v>199</v>
      </c>
      <c r="AD219" s="191" t="s">
        <v>358</v>
      </c>
      <c r="AE219" s="191" t="s">
        <v>492</v>
      </c>
      <c r="AF219" s="191" t="s">
        <v>199</v>
      </c>
      <c r="AG219" s="191" t="s">
        <v>199</v>
      </c>
      <c r="AH219" s="191" t="s">
        <v>199</v>
      </c>
      <c r="AI219" s="191" t="s">
        <v>199</v>
      </c>
      <c r="AJ219" s="191" t="s">
        <v>199</v>
      </c>
      <c r="AK219" s="191" t="s">
        <v>199</v>
      </c>
      <c r="AL219" s="191" t="s">
        <v>666</v>
      </c>
    </row>
    <row r="220" spans="2:38" s="198" customFormat="1" ht="171" hidden="1" x14ac:dyDescent="0.2">
      <c r="B220" s="191" t="s">
        <v>455</v>
      </c>
      <c r="C220" s="192" t="s">
        <v>873</v>
      </c>
      <c r="D220" s="191" t="s">
        <v>1110</v>
      </c>
      <c r="E220" s="191" t="s">
        <v>1111</v>
      </c>
      <c r="F220" s="191" t="s">
        <v>1120</v>
      </c>
      <c r="G220" s="191"/>
      <c r="H220" s="191" t="s">
        <v>765</v>
      </c>
      <c r="I220" s="191" t="s">
        <v>877</v>
      </c>
      <c r="J220" s="191" t="s">
        <v>878</v>
      </c>
      <c r="K220" s="191" t="s">
        <v>199</v>
      </c>
      <c r="L220" s="191" t="s">
        <v>199</v>
      </c>
      <c r="M220" s="191" t="s">
        <v>1121</v>
      </c>
      <c r="N220" s="191" t="s">
        <v>1122</v>
      </c>
      <c r="O220" s="194" t="s">
        <v>1123</v>
      </c>
      <c r="P220" s="191" t="s">
        <v>895</v>
      </c>
      <c r="Q220" s="191"/>
      <c r="R220" s="191" t="s">
        <v>220</v>
      </c>
      <c r="S220" s="195">
        <v>45566</v>
      </c>
      <c r="T220" s="195">
        <v>45641</v>
      </c>
      <c r="U220" s="195" t="s">
        <v>519</v>
      </c>
      <c r="V220" s="191"/>
      <c r="W220" s="191"/>
      <c r="X220" s="191">
        <v>50</v>
      </c>
      <c r="Y220" s="191" t="s">
        <v>356</v>
      </c>
      <c r="Z220" s="191" t="s">
        <v>199</v>
      </c>
      <c r="AA220" s="191" t="s">
        <v>199</v>
      </c>
      <c r="AB220" s="191" t="s">
        <v>199</v>
      </c>
      <c r="AC220" s="191" t="s">
        <v>199</v>
      </c>
      <c r="AD220" s="191" t="s">
        <v>209</v>
      </c>
      <c r="AE220" s="191" t="s">
        <v>199</v>
      </c>
      <c r="AF220" s="191" t="s">
        <v>199</v>
      </c>
      <c r="AG220" s="191" t="s">
        <v>199</v>
      </c>
      <c r="AH220" s="191" t="s">
        <v>199</v>
      </c>
      <c r="AI220" s="191" t="s">
        <v>199</v>
      </c>
      <c r="AJ220" s="191" t="s">
        <v>199</v>
      </c>
      <c r="AK220" s="191" t="s">
        <v>199</v>
      </c>
      <c r="AL220" s="191" t="s">
        <v>983</v>
      </c>
    </row>
    <row r="221" spans="2:38" s="198" customFormat="1" ht="171" hidden="1" x14ac:dyDescent="0.2">
      <c r="B221" s="191" t="s">
        <v>455</v>
      </c>
      <c r="C221" s="192" t="s">
        <v>873</v>
      </c>
      <c r="D221" s="191" t="s">
        <v>1110</v>
      </c>
      <c r="E221" s="191" t="s">
        <v>1111</v>
      </c>
      <c r="F221" s="191" t="s">
        <v>1120</v>
      </c>
      <c r="G221" s="191"/>
      <c r="H221" s="191" t="s">
        <v>765</v>
      </c>
      <c r="I221" s="191" t="s">
        <v>877</v>
      </c>
      <c r="J221" s="191" t="s">
        <v>878</v>
      </c>
      <c r="K221" s="191" t="s">
        <v>199</v>
      </c>
      <c r="L221" s="191" t="s">
        <v>199</v>
      </c>
      <c r="M221" s="191" t="s">
        <v>1124</v>
      </c>
      <c r="N221" s="191" t="s">
        <v>1125</v>
      </c>
      <c r="O221" s="194" t="s">
        <v>1126</v>
      </c>
      <c r="P221" s="191" t="s">
        <v>895</v>
      </c>
      <c r="Q221" s="191"/>
      <c r="R221" s="191" t="s">
        <v>220</v>
      </c>
      <c r="S221" s="195">
        <v>45474</v>
      </c>
      <c r="T221" s="195">
        <v>45641</v>
      </c>
      <c r="U221" s="195" t="s">
        <v>50</v>
      </c>
      <c r="V221" s="51"/>
      <c r="W221" s="191"/>
      <c r="X221" s="191">
        <v>50</v>
      </c>
      <c r="Y221" s="191" t="s">
        <v>356</v>
      </c>
      <c r="Z221" s="191" t="s">
        <v>199</v>
      </c>
      <c r="AA221" s="191" t="s">
        <v>199</v>
      </c>
      <c r="AB221" s="191" t="s">
        <v>199</v>
      </c>
      <c r="AC221" s="191" t="s">
        <v>199</v>
      </c>
      <c r="AD221" s="191" t="s">
        <v>209</v>
      </c>
      <c r="AE221" s="191" t="s">
        <v>199</v>
      </c>
      <c r="AF221" s="191" t="s">
        <v>199</v>
      </c>
      <c r="AG221" s="191" t="s">
        <v>199</v>
      </c>
      <c r="AH221" s="191" t="s">
        <v>199</v>
      </c>
      <c r="AI221" s="191" t="s">
        <v>199</v>
      </c>
      <c r="AJ221" s="191" t="s">
        <v>199</v>
      </c>
      <c r="AK221" s="191" t="s">
        <v>199</v>
      </c>
      <c r="AL221" s="191" t="s">
        <v>983</v>
      </c>
    </row>
    <row r="222" spans="2:38" s="198" customFormat="1" ht="185.25" hidden="1" x14ac:dyDescent="0.2">
      <c r="B222" s="191" t="s">
        <v>455</v>
      </c>
      <c r="C222" s="192" t="s">
        <v>873</v>
      </c>
      <c r="D222" s="191" t="s">
        <v>1110</v>
      </c>
      <c r="E222" s="191" t="s">
        <v>1111</v>
      </c>
      <c r="F222" s="191" t="s">
        <v>1127</v>
      </c>
      <c r="G222" s="191"/>
      <c r="H222" s="191" t="s">
        <v>765</v>
      </c>
      <c r="I222" s="191" t="s">
        <v>877</v>
      </c>
      <c r="J222" s="191" t="s">
        <v>878</v>
      </c>
      <c r="K222" s="191" t="s">
        <v>199</v>
      </c>
      <c r="L222" s="191" t="s">
        <v>199</v>
      </c>
      <c r="M222" s="209" t="s">
        <v>1128</v>
      </c>
      <c r="N222" s="209" t="s">
        <v>1129</v>
      </c>
      <c r="O222" s="209" t="s">
        <v>1130</v>
      </c>
      <c r="P222" s="191" t="s">
        <v>895</v>
      </c>
      <c r="Q222" s="191"/>
      <c r="R222" s="191" t="s">
        <v>220</v>
      </c>
      <c r="S222" s="195">
        <v>45474</v>
      </c>
      <c r="T222" s="195">
        <v>45641</v>
      </c>
      <c r="U222" s="195" t="s">
        <v>519</v>
      </c>
      <c r="V222" s="51"/>
      <c r="W222" s="191"/>
      <c r="X222" s="191">
        <v>70</v>
      </c>
      <c r="Y222" s="191" t="s">
        <v>356</v>
      </c>
      <c r="Z222" s="191" t="s">
        <v>357</v>
      </c>
      <c r="AA222" s="191" t="s">
        <v>376</v>
      </c>
      <c r="AB222" s="191" t="s">
        <v>199</v>
      </c>
      <c r="AC222" s="191" t="s">
        <v>199</v>
      </c>
      <c r="AD222" s="191" t="s">
        <v>359</v>
      </c>
      <c r="AE222" s="191" t="s">
        <v>358</v>
      </c>
      <c r="AF222" s="191" t="s">
        <v>419</v>
      </c>
      <c r="AG222" s="191" t="s">
        <v>199</v>
      </c>
      <c r="AH222" s="191" t="s">
        <v>199</v>
      </c>
      <c r="AI222" s="191" t="s">
        <v>199</v>
      </c>
      <c r="AJ222" s="191" t="s">
        <v>199</v>
      </c>
      <c r="AK222" s="191" t="s">
        <v>199</v>
      </c>
      <c r="AL222" s="191" t="s">
        <v>983</v>
      </c>
    </row>
    <row r="223" spans="2:38" s="198" customFormat="1" ht="171" hidden="1" x14ac:dyDescent="0.2">
      <c r="B223" s="191" t="s">
        <v>455</v>
      </c>
      <c r="C223" s="192" t="s">
        <v>873</v>
      </c>
      <c r="D223" s="191" t="s">
        <v>1110</v>
      </c>
      <c r="E223" s="191" t="s">
        <v>1111</v>
      </c>
      <c r="F223" s="191" t="s">
        <v>1127</v>
      </c>
      <c r="G223" s="191"/>
      <c r="H223" s="191" t="s">
        <v>765</v>
      </c>
      <c r="I223" s="191" t="s">
        <v>877</v>
      </c>
      <c r="J223" s="191" t="s">
        <v>878</v>
      </c>
      <c r="K223" s="191" t="s">
        <v>199</v>
      </c>
      <c r="L223" s="191" t="s">
        <v>199</v>
      </c>
      <c r="M223" s="191" t="s">
        <v>1131</v>
      </c>
      <c r="N223" s="191" t="s">
        <v>1132</v>
      </c>
      <c r="O223" s="194" t="s">
        <v>1133</v>
      </c>
      <c r="P223" s="191" t="s">
        <v>679</v>
      </c>
      <c r="Q223" s="191" t="s">
        <v>684</v>
      </c>
      <c r="R223" s="191" t="s">
        <v>1134</v>
      </c>
      <c r="S223" s="195">
        <v>45323</v>
      </c>
      <c r="T223" s="195">
        <v>45658</v>
      </c>
      <c r="U223" s="195" t="s">
        <v>99</v>
      </c>
      <c r="V223" s="51"/>
      <c r="W223" s="191"/>
      <c r="X223" s="191">
        <v>100</v>
      </c>
      <c r="Y223" s="191" t="s">
        <v>356</v>
      </c>
      <c r="Z223" s="191" t="s">
        <v>357</v>
      </c>
      <c r="AA223" s="191" t="s">
        <v>376</v>
      </c>
      <c r="AB223" s="191" t="s">
        <v>199</v>
      </c>
      <c r="AC223" s="191" t="s">
        <v>199</v>
      </c>
      <c r="AD223" s="191" t="s">
        <v>359</v>
      </c>
      <c r="AE223" s="191" t="s">
        <v>358</v>
      </c>
      <c r="AF223" s="191" t="s">
        <v>419</v>
      </c>
      <c r="AG223" s="191" t="s">
        <v>199</v>
      </c>
      <c r="AH223" s="191" t="s">
        <v>199</v>
      </c>
      <c r="AI223" s="191" t="s">
        <v>199</v>
      </c>
      <c r="AJ223" s="191" t="s">
        <v>199</v>
      </c>
      <c r="AK223" s="191" t="s">
        <v>199</v>
      </c>
      <c r="AL223" s="191" t="s">
        <v>666</v>
      </c>
    </row>
    <row r="224" spans="2:38" s="198" customFormat="1" ht="171" hidden="1" x14ac:dyDescent="0.2">
      <c r="B224" s="191" t="s">
        <v>455</v>
      </c>
      <c r="C224" s="192" t="s">
        <v>873</v>
      </c>
      <c r="D224" s="191" t="s">
        <v>1135</v>
      </c>
      <c r="E224" s="191" t="s">
        <v>1136</v>
      </c>
      <c r="F224" s="191" t="s">
        <v>1137</v>
      </c>
      <c r="G224" s="191"/>
      <c r="H224" s="191" t="s">
        <v>765</v>
      </c>
      <c r="I224" s="191" t="s">
        <v>878</v>
      </c>
      <c r="J224" s="191" t="s">
        <v>199</v>
      </c>
      <c r="K224" s="191" t="s">
        <v>199</v>
      </c>
      <c r="L224" s="191" t="s">
        <v>199</v>
      </c>
      <c r="M224" s="191" t="s">
        <v>1138</v>
      </c>
      <c r="N224" s="194" t="s">
        <v>1139</v>
      </c>
      <c r="O224" s="191" t="s">
        <v>1140</v>
      </c>
      <c r="P224" s="191" t="s">
        <v>895</v>
      </c>
      <c r="Q224" s="191"/>
      <c r="R224" s="191" t="s">
        <v>220</v>
      </c>
      <c r="S224" s="195">
        <v>45474</v>
      </c>
      <c r="T224" s="195">
        <v>45641</v>
      </c>
      <c r="U224" s="195" t="s">
        <v>519</v>
      </c>
      <c r="V224" s="191"/>
      <c r="W224" s="191"/>
      <c r="X224" s="191">
        <v>100</v>
      </c>
      <c r="Y224" s="191" t="s">
        <v>356</v>
      </c>
      <c r="Z224" s="191" t="s">
        <v>357</v>
      </c>
      <c r="AA224" s="191" t="s">
        <v>199</v>
      </c>
      <c r="AB224" s="191" t="s">
        <v>199</v>
      </c>
      <c r="AC224" s="191" t="s">
        <v>199</v>
      </c>
      <c r="AD224" s="191" t="s">
        <v>359</v>
      </c>
      <c r="AE224" s="191" t="s">
        <v>419</v>
      </c>
      <c r="AF224" s="191" t="s">
        <v>199</v>
      </c>
      <c r="AG224" s="191" t="s">
        <v>199</v>
      </c>
      <c r="AH224" s="191" t="s">
        <v>199</v>
      </c>
      <c r="AI224" s="191" t="s">
        <v>199</v>
      </c>
      <c r="AJ224" s="191" t="s">
        <v>199</v>
      </c>
      <c r="AK224" s="191" t="s">
        <v>199</v>
      </c>
      <c r="AL224" s="191" t="s">
        <v>983</v>
      </c>
    </row>
    <row r="225" spans="2:38" s="198" customFormat="1" ht="171" hidden="1" x14ac:dyDescent="0.2">
      <c r="B225" s="191" t="s">
        <v>455</v>
      </c>
      <c r="C225" s="192" t="s">
        <v>873</v>
      </c>
      <c r="D225" s="191" t="s">
        <v>1135</v>
      </c>
      <c r="E225" s="191" t="s">
        <v>1136</v>
      </c>
      <c r="F225" s="191" t="s">
        <v>1137</v>
      </c>
      <c r="G225" s="191"/>
      <c r="H225" s="191" t="s">
        <v>765</v>
      </c>
      <c r="I225" s="191" t="s">
        <v>878</v>
      </c>
      <c r="J225" s="191" t="s">
        <v>199</v>
      </c>
      <c r="K225" s="191" t="s">
        <v>199</v>
      </c>
      <c r="L225" s="191" t="s">
        <v>199</v>
      </c>
      <c r="M225" s="191" t="s">
        <v>1141</v>
      </c>
      <c r="N225" s="191" t="s">
        <v>1142</v>
      </c>
      <c r="O225" s="191" t="s">
        <v>1143</v>
      </c>
      <c r="P225" s="191" t="s">
        <v>895</v>
      </c>
      <c r="Q225" s="191" t="s">
        <v>1144</v>
      </c>
      <c r="R225" s="191" t="s">
        <v>220</v>
      </c>
      <c r="S225" s="195">
        <v>45323</v>
      </c>
      <c r="T225" s="195">
        <v>45504</v>
      </c>
      <c r="U225" s="195" t="s">
        <v>519</v>
      </c>
      <c r="V225" s="100"/>
      <c r="W225" s="191"/>
      <c r="X225" s="194"/>
      <c r="Y225" s="191" t="s">
        <v>357</v>
      </c>
      <c r="Z225" s="191" t="s">
        <v>357</v>
      </c>
      <c r="AA225" s="191" t="s">
        <v>199</v>
      </c>
      <c r="AB225" s="191" t="s">
        <v>199</v>
      </c>
      <c r="AC225" s="191" t="s">
        <v>199</v>
      </c>
      <c r="AD225" s="191" t="s">
        <v>359</v>
      </c>
      <c r="AE225" s="191" t="s">
        <v>419</v>
      </c>
      <c r="AF225" s="191" t="s">
        <v>492</v>
      </c>
      <c r="AG225" s="191" t="s">
        <v>199</v>
      </c>
      <c r="AH225" s="191" t="s">
        <v>199</v>
      </c>
      <c r="AI225" s="191" t="s">
        <v>199</v>
      </c>
      <c r="AJ225" s="191" t="s">
        <v>199</v>
      </c>
      <c r="AK225" s="191" t="s">
        <v>199</v>
      </c>
      <c r="AL225" s="191" t="s">
        <v>983</v>
      </c>
    </row>
    <row r="226" spans="2:38" s="198" customFormat="1" ht="171" hidden="1" x14ac:dyDescent="0.2">
      <c r="B226" s="191" t="s">
        <v>455</v>
      </c>
      <c r="C226" s="192" t="s">
        <v>873</v>
      </c>
      <c r="D226" s="191" t="s">
        <v>1135</v>
      </c>
      <c r="E226" s="191" t="s">
        <v>1136</v>
      </c>
      <c r="F226" s="191" t="s">
        <v>1145</v>
      </c>
      <c r="G226" s="191"/>
      <c r="H226" s="191" t="s">
        <v>765</v>
      </c>
      <c r="I226" s="191" t="s">
        <v>878</v>
      </c>
      <c r="J226" s="191" t="s">
        <v>199</v>
      </c>
      <c r="K226" s="191" t="s">
        <v>199</v>
      </c>
      <c r="L226" s="191" t="s">
        <v>199</v>
      </c>
      <c r="M226" s="191" t="s">
        <v>1146</v>
      </c>
      <c r="N226" s="191" t="s">
        <v>1147</v>
      </c>
      <c r="O226" s="191" t="s">
        <v>1148</v>
      </c>
      <c r="P226" s="191" t="s">
        <v>895</v>
      </c>
      <c r="Q226" s="191"/>
      <c r="R226" s="195" t="s">
        <v>220</v>
      </c>
      <c r="S226" s="195">
        <v>45520</v>
      </c>
      <c r="T226" s="195">
        <v>45626</v>
      </c>
      <c r="U226" s="191" t="s">
        <v>50</v>
      </c>
      <c r="V226" s="191"/>
      <c r="W226" s="191"/>
      <c r="X226" s="191">
        <v>50</v>
      </c>
      <c r="Y226" s="191" t="s">
        <v>357</v>
      </c>
      <c r="Z226" s="191" t="s">
        <v>199</v>
      </c>
      <c r="AA226" s="191" t="s">
        <v>199</v>
      </c>
      <c r="AB226" s="191" t="s">
        <v>199</v>
      </c>
      <c r="AC226" s="191" t="s">
        <v>199</v>
      </c>
      <c r="AD226" s="191" t="s">
        <v>359</v>
      </c>
      <c r="AE226" s="191" t="s">
        <v>419</v>
      </c>
      <c r="AF226" s="191" t="s">
        <v>199</v>
      </c>
      <c r="AG226" s="191" t="s">
        <v>199</v>
      </c>
      <c r="AH226" s="191" t="s">
        <v>199</v>
      </c>
      <c r="AI226" s="191" t="s">
        <v>199</v>
      </c>
      <c r="AJ226" s="209" t="s">
        <v>199</v>
      </c>
      <c r="AK226" s="223" t="s">
        <v>199</v>
      </c>
      <c r="AL226" s="209" t="s">
        <v>983</v>
      </c>
    </row>
    <row r="227" spans="2:38" s="198" customFormat="1" ht="171" hidden="1" x14ac:dyDescent="0.2">
      <c r="B227" s="191" t="s">
        <v>455</v>
      </c>
      <c r="C227" s="192" t="s">
        <v>873</v>
      </c>
      <c r="D227" s="191" t="s">
        <v>1135</v>
      </c>
      <c r="E227" s="191" t="s">
        <v>1136</v>
      </c>
      <c r="F227" s="191" t="s">
        <v>1145</v>
      </c>
      <c r="G227" s="191"/>
      <c r="H227" s="191" t="s">
        <v>765</v>
      </c>
      <c r="I227" s="191" t="s">
        <v>878</v>
      </c>
      <c r="J227" s="191" t="s">
        <v>199</v>
      </c>
      <c r="K227" s="191" t="s">
        <v>199</v>
      </c>
      <c r="L227" s="191" t="s">
        <v>199</v>
      </c>
      <c r="M227" s="191" t="s">
        <v>1149</v>
      </c>
      <c r="N227" s="191" t="s">
        <v>1150</v>
      </c>
      <c r="O227" s="224" t="s">
        <v>1151</v>
      </c>
      <c r="P227" s="191" t="s">
        <v>895</v>
      </c>
      <c r="Q227" s="191"/>
      <c r="R227" s="195" t="s">
        <v>220</v>
      </c>
      <c r="S227" s="195">
        <v>45566</v>
      </c>
      <c r="T227" s="195">
        <v>45641</v>
      </c>
      <c r="U227" s="191" t="s">
        <v>50</v>
      </c>
      <c r="V227" s="191"/>
      <c r="W227" s="191"/>
      <c r="X227" s="191">
        <v>50</v>
      </c>
      <c r="Y227" s="191" t="s">
        <v>357</v>
      </c>
      <c r="Z227" s="191" t="s">
        <v>199</v>
      </c>
      <c r="AA227" s="191" t="s">
        <v>199</v>
      </c>
      <c r="AB227" s="191" t="s">
        <v>199</v>
      </c>
      <c r="AC227" s="191" t="s">
        <v>199</v>
      </c>
      <c r="AD227" s="191" t="s">
        <v>359</v>
      </c>
      <c r="AE227" s="191" t="s">
        <v>419</v>
      </c>
      <c r="AF227" s="191" t="s">
        <v>492</v>
      </c>
      <c r="AG227" s="191" t="s">
        <v>199</v>
      </c>
      <c r="AH227" s="191" t="s">
        <v>199</v>
      </c>
      <c r="AI227" s="191" t="s">
        <v>199</v>
      </c>
      <c r="AJ227" s="209" t="s">
        <v>199</v>
      </c>
      <c r="AK227" s="223" t="s">
        <v>199</v>
      </c>
      <c r="AL227" s="209" t="s">
        <v>983</v>
      </c>
    </row>
    <row r="228" spans="2:38" s="198" customFormat="1" ht="142.5" hidden="1" x14ac:dyDescent="0.2">
      <c r="B228" s="92" t="s">
        <v>455</v>
      </c>
      <c r="C228" s="192" t="s">
        <v>456</v>
      </c>
      <c r="D228" s="92" t="s">
        <v>1152</v>
      </c>
      <c r="E228" s="92" t="s">
        <v>1153</v>
      </c>
      <c r="F228" s="92" t="s">
        <v>1154</v>
      </c>
      <c r="G228" s="92"/>
      <c r="H228" s="83" t="s">
        <v>1155</v>
      </c>
      <c r="I228" s="92" t="s">
        <v>1156</v>
      </c>
      <c r="J228" s="83" t="s">
        <v>199</v>
      </c>
      <c r="K228" s="83" t="s">
        <v>199</v>
      </c>
      <c r="L228" s="83" t="s">
        <v>199</v>
      </c>
      <c r="M228" s="92" t="s">
        <v>1157</v>
      </c>
      <c r="N228" s="93" t="s">
        <v>1158</v>
      </c>
      <c r="O228" s="92" t="s">
        <v>1159</v>
      </c>
      <c r="P228" s="83" t="s">
        <v>1160</v>
      </c>
      <c r="Q228" s="83" t="s">
        <v>1161</v>
      </c>
      <c r="R228" s="83" t="s">
        <v>99</v>
      </c>
      <c r="S228" s="94">
        <v>45323</v>
      </c>
      <c r="T228" s="94">
        <v>45401</v>
      </c>
      <c r="U228" s="94" t="s">
        <v>519</v>
      </c>
      <c r="V228" s="50" t="s">
        <v>1612</v>
      </c>
      <c r="W228" s="50" t="s">
        <v>1612</v>
      </c>
      <c r="X228" s="102">
        <v>0.45</v>
      </c>
      <c r="Y228" s="83" t="s">
        <v>208</v>
      </c>
      <c r="Z228" s="83" t="s">
        <v>207</v>
      </c>
      <c r="AA228" s="83" t="s">
        <v>376</v>
      </c>
      <c r="AB228" s="83" t="s">
        <v>199</v>
      </c>
      <c r="AC228" s="83" t="s">
        <v>199</v>
      </c>
      <c r="AD228" s="191" t="s">
        <v>492</v>
      </c>
      <c r="AE228" s="191" t="s">
        <v>249</v>
      </c>
      <c r="AF228" s="191" t="s">
        <v>199</v>
      </c>
      <c r="AG228" s="191" t="s">
        <v>199</v>
      </c>
      <c r="AH228" s="191" t="s">
        <v>199</v>
      </c>
      <c r="AI228" s="191" t="s">
        <v>199</v>
      </c>
      <c r="AJ228" s="98" t="s">
        <v>199</v>
      </c>
      <c r="AK228" s="98" t="s">
        <v>199</v>
      </c>
      <c r="AL228" s="92" t="s">
        <v>666</v>
      </c>
    </row>
    <row r="229" spans="2:38" s="198" customFormat="1" ht="128.25" hidden="1" x14ac:dyDescent="0.2">
      <c r="B229" s="92" t="s">
        <v>455</v>
      </c>
      <c r="C229" s="192" t="s">
        <v>456</v>
      </c>
      <c r="D229" s="92" t="s">
        <v>1152</v>
      </c>
      <c r="E229" s="92" t="s">
        <v>1153</v>
      </c>
      <c r="F229" s="92" t="s">
        <v>1154</v>
      </c>
      <c r="G229" s="92"/>
      <c r="H229" s="83" t="s">
        <v>1155</v>
      </c>
      <c r="I229" s="92" t="s">
        <v>1156</v>
      </c>
      <c r="J229" s="83" t="s">
        <v>199</v>
      </c>
      <c r="K229" s="83" t="s">
        <v>199</v>
      </c>
      <c r="L229" s="83" t="s">
        <v>199</v>
      </c>
      <c r="M229" s="92" t="s">
        <v>1162</v>
      </c>
      <c r="N229" s="93" t="s">
        <v>1163</v>
      </c>
      <c r="O229" s="92" t="s">
        <v>1164</v>
      </c>
      <c r="P229" s="83" t="s">
        <v>1160</v>
      </c>
      <c r="Q229" s="83" t="s">
        <v>1161</v>
      </c>
      <c r="R229" s="83" t="s">
        <v>99</v>
      </c>
      <c r="S229" s="94">
        <v>45404</v>
      </c>
      <c r="T229" s="94">
        <v>45433</v>
      </c>
      <c r="U229" s="94" t="s">
        <v>99</v>
      </c>
      <c r="V229" s="50" t="s">
        <v>1612</v>
      </c>
      <c r="W229" s="50" t="s">
        <v>1612</v>
      </c>
      <c r="X229" s="102">
        <v>0.05</v>
      </c>
      <c r="Y229" s="83" t="s">
        <v>208</v>
      </c>
      <c r="Z229" s="83" t="s">
        <v>207</v>
      </c>
      <c r="AA229" s="83" t="s">
        <v>376</v>
      </c>
      <c r="AB229" s="83" t="s">
        <v>199</v>
      </c>
      <c r="AC229" s="83" t="s">
        <v>199</v>
      </c>
      <c r="AD229" s="191" t="s">
        <v>492</v>
      </c>
      <c r="AE229" s="191" t="s">
        <v>249</v>
      </c>
      <c r="AF229" s="191" t="s">
        <v>199</v>
      </c>
      <c r="AG229" s="191" t="s">
        <v>199</v>
      </c>
      <c r="AH229" s="191" t="s">
        <v>199</v>
      </c>
      <c r="AI229" s="191" t="s">
        <v>199</v>
      </c>
      <c r="AJ229" s="98" t="s">
        <v>199</v>
      </c>
      <c r="AK229" s="98" t="s">
        <v>199</v>
      </c>
      <c r="AL229" s="92" t="s">
        <v>666</v>
      </c>
    </row>
    <row r="230" spans="2:38" s="198" customFormat="1" ht="128.25" hidden="1" x14ac:dyDescent="0.2">
      <c r="B230" s="92" t="s">
        <v>455</v>
      </c>
      <c r="C230" s="192" t="s">
        <v>456</v>
      </c>
      <c r="D230" s="92" t="s">
        <v>1152</v>
      </c>
      <c r="E230" s="92" t="s">
        <v>1153</v>
      </c>
      <c r="F230" s="92" t="s">
        <v>1154</v>
      </c>
      <c r="G230" s="92"/>
      <c r="H230" s="83" t="s">
        <v>1155</v>
      </c>
      <c r="I230" s="92" t="s">
        <v>1156</v>
      </c>
      <c r="J230" s="83" t="s">
        <v>199</v>
      </c>
      <c r="K230" s="83" t="s">
        <v>199</v>
      </c>
      <c r="L230" s="83" t="s">
        <v>199</v>
      </c>
      <c r="M230" s="92" t="s">
        <v>1165</v>
      </c>
      <c r="N230" s="92" t="s">
        <v>1166</v>
      </c>
      <c r="O230" s="92" t="s">
        <v>1167</v>
      </c>
      <c r="P230" s="83" t="s">
        <v>1160</v>
      </c>
      <c r="Q230" s="83" t="s">
        <v>1161</v>
      </c>
      <c r="R230" s="83" t="s">
        <v>99</v>
      </c>
      <c r="S230" s="94">
        <v>45404</v>
      </c>
      <c r="T230" s="94">
        <v>45433</v>
      </c>
      <c r="U230" s="94" t="s">
        <v>1168</v>
      </c>
      <c r="V230" s="50" t="s">
        <v>1612</v>
      </c>
      <c r="W230" s="50" t="s">
        <v>1612</v>
      </c>
      <c r="X230" s="102">
        <v>0.2</v>
      </c>
      <c r="Y230" s="83" t="s">
        <v>208</v>
      </c>
      <c r="Z230" s="83" t="s">
        <v>207</v>
      </c>
      <c r="AA230" s="83" t="s">
        <v>199</v>
      </c>
      <c r="AB230" s="83" t="s">
        <v>199</v>
      </c>
      <c r="AC230" s="83" t="s">
        <v>199</v>
      </c>
      <c r="AD230" s="191" t="s">
        <v>492</v>
      </c>
      <c r="AE230" s="191" t="s">
        <v>249</v>
      </c>
      <c r="AF230" s="191" t="s">
        <v>199</v>
      </c>
      <c r="AG230" s="191" t="s">
        <v>199</v>
      </c>
      <c r="AH230" s="191" t="s">
        <v>199</v>
      </c>
      <c r="AI230" s="191" t="s">
        <v>199</v>
      </c>
      <c r="AJ230" s="98" t="s">
        <v>199</v>
      </c>
      <c r="AK230" s="98" t="s">
        <v>199</v>
      </c>
      <c r="AL230" s="92" t="s">
        <v>666</v>
      </c>
    </row>
    <row r="231" spans="2:38" s="198" customFormat="1" ht="128.25" hidden="1" x14ac:dyDescent="0.2">
      <c r="B231" s="92" t="s">
        <v>455</v>
      </c>
      <c r="C231" s="192" t="s">
        <v>456</v>
      </c>
      <c r="D231" s="92" t="s">
        <v>1152</v>
      </c>
      <c r="E231" s="92" t="s">
        <v>1153</v>
      </c>
      <c r="F231" s="92" t="s">
        <v>1154</v>
      </c>
      <c r="G231" s="92"/>
      <c r="H231" s="83" t="s">
        <v>1155</v>
      </c>
      <c r="I231" s="92" t="s">
        <v>1156</v>
      </c>
      <c r="J231" s="83" t="s">
        <v>199</v>
      </c>
      <c r="K231" s="83" t="s">
        <v>199</v>
      </c>
      <c r="L231" s="83" t="s">
        <v>199</v>
      </c>
      <c r="M231" s="92" t="s">
        <v>1169</v>
      </c>
      <c r="N231" s="92" t="s">
        <v>1170</v>
      </c>
      <c r="O231" s="92" t="s">
        <v>1171</v>
      </c>
      <c r="P231" s="83" t="s">
        <v>1160</v>
      </c>
      <c r="Q231" s="83" t="s">
        <v>1161</v>
      </c>
      <c r="R231" s="83" t="s">
        <v>99</v>
      </c>
      <c r="S231" s="94">
        <v>45404</v>
      </c>
      <c r="T231" s="94">
        <v>45426</v>
      </c>
      <c r="U231" s="94" t="s">
        <v>1168</v>
      </c>
      <c r="V231" s="50" t="s">
        <v>1612</v>
      </c>
      <c r="W231" s="50" t="s">
        <v>1612</v>
      </c>
      <c r="X231" s="102">
        <v>0.1</v>
      </c>
      <c r="Y231" s="83" t="s">
        <v>208</v>
      </c>
      <c r="Z231" s="83" t="s">
        <v>248</v>
      </c>
      <c r="AA231" s="83" t="s">
        <v>199</v>
      </c>
      <c r="AB231" s="83" t="s">
        <v>199</v>
      </c>
      <c r="AC231" s="83" t="s">
        <v>199</v>
      </c>
      <c r="AD231" s="191" t="s">
        <v>492</v>
      </c>
      <c r="AE231" s="191" t="s">
        <v>249</v>
      </c>
      <c r="AF231" s="191" t="s">
        <v>199</v>
      </c>
      <c r="AG231" s="191" t="s">
        <v>199</v>
      </c>
      <c r="AH231" s="191" t="s">
        <v>199</v>
      </c>
      <c r="AI231" s="191" t="s">
        <v>199</v>
      </c>
      <c r="AJ231" s="98" t="s">
        <v>199</v>
      </c>
      <c r="AK231" s="98" t="s">
        <v>199</v>
      </c>
      <c r="AL231" s="92" t="s">
        <v>786</v>
      </c>
    </row>
    <row r="232" spans="2:38" s="198" customFormat="1" ht="213.75" hidden="1" x14ac:dyDescent="0.2">
      <c r="B232" s="92" t="s">
        <v>455</v>
      </c>
      <c r="C232" s="192" t="s">
        <v>456</v>
      </c>
      <c r="D232" s="92" t="s">
        <v>1152</v>
      </c>
      <c r="E232" s="92" t="s">
        <v>1153</v>
      </c>
      <c r="F232" s="92" t="s">
        <v>1154</v>
      </c>
      <c r="G232" s="92"/>
      <c r="H232" s="83" t="s">
        <v>1155</v>
      </c>
      <c r="I232" s="92" t="s">
        <v>1156</v>
      </c>
      <c r="J232" s="83" t="s">
        <v>199</v>
      </c>
      <c r="K232" s="83" t="s">
        <v>199</v>
      </c>
      <c r="L232" s="83" t="s">
        <v>199</v>
      </c>
      <c r="M232" s="92" t="s">
        <v>1172</v>
      </c>
      <c r="N232" s="92" t="s">
        <v>1173</v>
      </c>
      <c r="O232" s="92" t="s">
        <v>1174</v>
      </c>
      <c r="P232" s="83" t="s">
        <v>1160</v>
      </c>
      <c r="Q232" s="83" t="s">
        <v>1161</v>
      </c>
      <c r="R232" s="83" t="s">
        <v>99</v>
      </c>
      <c r="S232" s="94">
        <v>45427</v>
      </c>
      <c r="T232" s="94">
        <v>45450</v>
      </c>
      <c r="U232" s="94" t="s">
        <v>1168</v>
      </c>
      <c r="V232" s="50" t="s">
        <v>1612</v>
      </c>
      <c r="W232" s="50" t="s">
        <v>1612</v>
      </c>
      <c r="X232" s="102">
        <v>0.1</v>
      </c>
      <c r="Y232" s="83" t="s">
        <v>208</v>
      </c>
      <c r="Z232" s="83" t="s">
        <v>248</v>
      </c>
      <c r="AA232" s="83" t="s">
        <v>199</v>
      </c>
      <c r="AB232" s="83" t="s">
        <v>199</v>
      </c>
      <c r="AC232" s="83" t="s">
        <v>199</v>
      </c>
      <c r="AD232" s="191" t="s">
        <v>492</v>
      </c>
      <c r="AE232" s="191" t="s">
        <v>249</v>
      </c>
      <c r="AF232" s="191" t="s">
        <v>199</v>
      </c>
      <c r="AG232" s="191" t="s">
        <v>199</v>
      </c>
      <c r="AH232" s="191" t="s">
        <v>199</v>
      </c>
      <c r="AI232" s="191" t="s">
        <v>199</v>
      </c>
      <c r="AJ232" s="98" t="s">
        <v>199</v>
      </c>
      <c r="AK232" s="98" t="s">
        <v>199</v>
      </c>
      <c r="AL232" s="92" t="s">
        <v>786</v>
      </c>
    </row>
    <row r="233" spans="2:38" s="198" customFormat="1" ht="128.25" hidden="1" x14ac:dyDescent="0.2">
      <c r="B233" s="92" t="s">
        <v>455</v>
      </c>
      <c r="C233" s="192" t="s">
        <v>456</v>
      </c>
      <c r="D233" s="92" t="s">
        <v>1152</v>
      </c>
      <c r="E233" s="92" t="s">
        <v>1153</v>
      </c>
      <c r="F233" s="92" t="s">
        <v>1154</v>
      </c>
      <c r="G233" s="92"/>
      <c r="H233" s="83" t="s">
        <v>1155</v>
      </c>
      <c r="I233" s="92" t="s">
        <v>1156</v>
      </c>
      <c r="J233" s="83" t="s">
        <v>199</v>
      </c>
      <c r="K233" s="83" t="s">
        <v>199</v>
      </c>
      <c r="L233" s="83" t="s">
        <v>199</v>
      </c>
      <c r="M233" s="92" t="s">
        <v>1175</v>
      </c>
      <c r="N233" s="92" t="s">
        <v>1176</v>
      </c>
      <c r="O233" s="92" t="s">
        <v>1177</v>
      </c>
      <c r="P233" s="83" t="s">
        <v>1160</v>
      </c>
      <c r="Q233" s="83" t="s">
        <v>1161</v>
      </c>
      <c r="R233" s="83" t="s">
        <v>99</v>
      </c>
      <c r="S233" s="94">
        <v>45454</v>
      </c>
      <c r="T233" s="94">
        <v>45460</v>
      </c>
      <c r="U233" s="94" t="s">
        <v>1168</v>
      </c>
      <c r="V233" s="50" t="s">
        <v>1612</v>
      </c>
      <c r="W233" s="50" t="s">
        <v>1612</v>
      </c>
      <c r="X233" s="102">
        <v>0.05</v>
      </c>
      <c r="Y233" s="83" t="s">
        <v>208</v>
      </c>
      <c r="Z233" s="83" t="s">
        <v>248</v>
      </c>
      <c r="AA233" s="83" t="s">
        <v>199</v>
      </c>
      <c r="AB233" s="83" t="s">
        <v>199</v>
      </c>
      <c r="AC233" s="83" t="s">
        <v>199</v>
      </c>
      <c r="AD233" s="191" t="s">
        <v>492</v>
      </c>
      <c r="AE233" s="191" t="s">
        <v>249</v>
      </c>
      <c r="AF233" s="191" t="s">
        <v>199</v>
      </c>
      <c r="AG233" s="191" t="s">
        <v>199</v>
      </c>
      <c r="AH233" s="191" t="s">
        <v>199</v>
      </c>
      <c r="AI233" s="191" t="s">
        <v>199</v>
      </c>
      <c r="AJ233" s="98" t="s">
        <v>199</v>
      </c>
      <c r="AK233" s="98" t="s">
        <v>199</v>
      </c>
      <c r="AL233" s="92" t="s">
        <v>786</v>
      </c>
    </row>
    <row r="234" spans="2:38" s="198" customFormat="1" ht="128.25" hidden="1" x14ac:dyDescent="0.2">
      <c r="B234" s="92" t="s">
        <v>455</v>
      </c>
      <c r="C234" s="192" t="s">
        <v>456</v>
      </c>
      <c r="D234" s="92" t="s">
        <v>1152</v>
      </c>
      <c r="E234" s="92" t="s">
        <v>1153</v>
      </c>
      <c r="F234" s="92" t="s">
        <v>1154</v>
      </c>
      <c r="G234" s="92"/>
      <c r="H234" s="83" t="s">
        <v>1155</v>
      </c>
      <c r="I234" s="92" t="s">
        <v>1156</v>
      </c>
      <c r="J234" s="83" t="s">
        <v>199</v>
      </c>
      <c r="K234" s="83" t="s">
        <v>199</v>
      </c>
      <c r="L234" s="83" t="s">
        <v>199</v>
      </c>
      <c r="M234" s="92" t="s">
        <v>1178</v>
      </c>
      <c r="N234" s="92" t="s">
        <v>1179</v>
      </c>
      <c r="O234" s="92" t="s">
        <v>1180</v>
      </c>
      <c r="P234" s="83" t="s">
        <v>1160</v>
      </c>
      <c r="Q234" s="83" t="s">
        <v>1161</v>
      </c>
      <c r="R234" s="83" t="s">
        <v>99</v>
      </c>
      <c r="S234" s="94">
        <v>45461</v>
      </c>
      <c r="T234" s="94">
        <v>45471</v>
      </c>
      <c r="U234" s="94" t="s">
        <v>0</v>
      </c>
      <c r="V234" s="50" t="s">
        <v>1612</v>
      </c>
      <c r="W234" s="50" t="s">
        <v>1612</v>
      </c>
      <c r="X234" s="102">
        <v>0.05</v>
      </c>
      <c r="Y234" s="83" t="s">
        <v>208</v>
      </c>
      <c r="Z234" s="83" t="s">
        <v>248</v>
      </c>
      <c r="AA234" s="83" t="s">
        <v>246</v>
      </c>
      <c r="AB234" s="83" t="s">
        <v>199</v>
      </c>
      <c r="AC234" s="83" t="s">
        <v>199</v>
      </c>
      <c r="AD234" s="191" t="s">
        <v>492</v>
      </c>
      <c r="AE234" s="191" t="s">
        <v>249</v>
      </c>
      <c r="AF234" s="191" t="s">
        <v>199</v>
      </c>
      <c r="AG234" s="191" t="s">
        <v>199</v>
      </c>
      <c r="AH234" s="191" t="s">
        <v>199</v>
      </c>
      <c r="AI234" s="191" t="s">
        <v>199</v>
      </c>
      <c r="AJ234" s="98" t="s">
        <v>199</v>
      </c>
      <c r="AK234" s="98" t="s">
        <v>199</v>
      </c>
      <c r="AL234" s="92" t="s">
        <v>1181</v>
      </c>
    </row>
    <row r="235" spans="2:38" s="198" customFormat="1" ht="128.25" hidden="1" x14ac:dyDescent="0.2">
      <c r="B235" s="92" t="s">
        <v>455</v>
      </c>
      <c r="C235" s="192" t="s">
        <v>456</v>
      </c>
      <c r="D235" s="92" t="s">
        <v>1152</v>
      </c>
      <c r="E235" s="92" t="s">
        <v>1153</v>
      </c>
      <c r="F235" s="92" t="s">
        <v>1182</v>
      </c>
      <c r="G235" s="92"/>
      <c r="H235" s="83" t="s">
        <v>1155</v>
      </c>
      <c r="I235" s="83" t="s">
        <v>199</v>
      </c>
      <c r="J235" s="92" t="s">
        <v>1156</v>
      </c>
      <c r="K235" s="83" t="s">
        <v>199</v>
      </c>
      <c r="L235" s="83" t="s">
        <v>199</v>
      </c>
      <c r="M235" s="92" t="s">
        <v>1183</v>
      </c>
      <c r="N235" s="92" t="s">
        <v>1184</v>
      </c>
      <c r="O235" s="92" t="s">
        <v>1185</v>
      </c>
      <c r="P235" s="83" t="s">
        <v>1160</v>
      </c>
      <c r="Q235" s="83" t="s">
        <v>1161</v>
      </c>
      <c r="R235" s="83" t="s">
        <v>99</v>
      </c>
      <c r="S235" s="94">
        <v>45475</v>
      </c>
      <c r="T235" s="94">
        <v>45541</v>
      </c>
      <c r="U235" s="94" t="s">
        <v>519</v>
      </c>
      <c r="V235" s="50" t="s">
        <v>1612</v>
      </c>
      <c r="W235" s="50" t="s">
        <v>1612</v>
      </c>
      <c r="X235" s="102">
        <v>0.3</v>
      </c>
      <c r="Y235" s="83" t="s">
        <v>208</v>
      </c>
      <c r="Z235" s="83" t="s">
        <v>207</v>
      </c>
      <c r="AA235" s="83" t="s">
        <v>199</v>
      </c>
      <c r="AB235" s="83" t="s">
        <v>199</v>
      </c>
      <c r="AC235" s="83" t="s">
        <v>199</v>
      </c>
      <c r="AD235" s="191" t="s">
        <v>492</v>
      </c>
      <c r="AE235" s="191" t="s">
        <v>249</v>
      </c>
      <c r="AF235" s="191" t="s">
        <v>199</v>
      </c>
      <c r="AG235" s="191" t="s">
        <v>199</v>
      </c>
      <c r="AH235" s="191" t="s">
        <v>199</v>
      </c>
      <c r="AI235" s="191" t="s">
        <v>199</v>
      </c>
      <c r="AJ235" s="98" t="s">
        <v>199</v>
      </c>
      <c r="AK235" s="98" t="s">
        <v>199</v>
      </c>
      <c r="AL235" s="92" t="s">
        <v>666</v>
      </c>
    </row>
    <row r="236" spans="2:38" s="198" customFormat="1" ht="128.25" hidden="1" x14ac:dyDescent="0.2">
      <c r="B236" s="92" t="s">
        <v>455</v>
      </c>
      <c r="C236" s="192" t="s">
        <v>456</v>
      </c>
      <c r="D236" s="92" t="s">
        <v>1152</v>
      </c>
      <c r="E236" s="92" t="s">
        <v>1153</v>
      </c>
      <c r="F236" s="92" t="s">
        <v>1182</v>
      </c>
      <c r="G236" s="92"/>
      <c r="H236" s="83" t="s">
        <v>1155</v>
      </c>
      <c r="I236" s="83" t="s">
        <v>199</v>
      </c>
      <c r="J236" s="92" t="s">
        <v>1156</v>
      </c>
      <c r="K236" s="83" t="s">
        <v>199</v>
      </c>
      <c r="L236" s="83" t="s">
        <v>199</v>
      </c>
      <c r="M236" s="92" t="s">
        <v>1186</v>
      </c>
      <c r="N236" s="92" t="s">
        <v>1187</v>
      </c>
      <c r="O236" s="92" t="s">
        <v>1188</v>
      </c>
      <c r="P236" s="83" t="s">
        <v>1160</v>
      </c>
      <c r="Q236" s="83" t="s">
        <v>1161</v>
      </c>
      <c r="R236" s="83" t="s">
        <v>99</v>
      </c>
      <c r="S236" s="94">
        <v>45544</v>
      </c>
      <c r="T236" s="94">
        <v>45576</v>
      </c>
      <c r="U236" s="94" t="s">
        <v>519</v>
      </c>
      <c r="V236" s="50" t="s">
        <v>1612</v>
      </c>
      <c r="W236" s="50" t="s">
        <v>1612</v>
      </c>
      <c r="X236" s="102">
        <v>0.05</v>
      </c>
      <c r="Y236" s="83" t="s">
        <v>208</v>
      </c>
      <c r="Z236" s="83" t="s">
        <v>207</v>
      </c>
      <c r="AA236" s="83" t="s">
        <v>199</v>
      </c>
      <c r="AB236" s="83" t="s">
        <v>199</v>
      </c>
      <c r="AC236" s="83" t="s">
        <v>199</v>
      </c>
      <c r="AD236" s="191" t="s">
        <v>492</v>
      </c>
      <c r="AE236" s="191" t="s">
        <v>249</v>
      </c>
      <c r="AF236" s="191" t="s">
        <v>199</v>
      </c>
      <c r="AG236" s="191" t="s">
        <v>199</v>
      </c>
      <c r="AH236" s="191" t="s">
        <v>199</v>
      </c>
      <c r="AI236" s="191" t="s">
        <v>199</v>
      </c>
      <c r="AJ236" s="98" t="s">
        <v>199</v>
      </c>
      <c r="AK236" s="98" t="s">
        <v>199</v>
      </c>
      <c r="AL236" s="92" t="s">
        <v>666</v>
      </c>
    </row>
    <row r="237" spans="2:38" s="198" customFormat="1" ht="128.25" hidden="1" x14ac:dyDescent="0.2">
      <c r="B237" s="92" t="s">
        <v>455</v>
      </c>
      <c r="C237" s="192" t="s">
        <v>456</v>
      </c>
      <c r="D237" s="92" t="s">
        <v>1152</v>
      </c>
      <c r="E237" s="92" t="s">
        <v>1153</v>
      </c>
      <c r="F237" s="92" t="s">
        <v>1182</v>
      </c>
      <c r="G237" s="92"/>
      <c r="H237" s="83" t="s">
        <v>1155</v>
      </c>
      <c r="I237" s="83" t="s">
        <v>199</v>
      </c>
      <c r="J237" s="92" t="s">
        <v>1156</v>
      </c>
      <c r="K237" s="83" t="s">
        <v>199</v>
      </c>
      <c r="L237" s="83" t="s">
        <v>199</v>
      </c>
      <c r="M237" s="92" t="s">
        <v>1189</v>
      </c>
      <c r="N237" s="92" t="s">
        <v>1184</v>
      </c>
      <c r="O237" s="92" t="s">
        <v>1190</v>
      </c>
      <c r="P237" s="83" t="s">
        <v>1160</v>
      </c>
      <c r="Q237" s="83" t="s">
        <v>1161</v>
      </c>
      <c r="R237" s="83" t="s">
        <v>99</v>
      </c>
      <c r="S237" s="94">
        <v>45544</v>
      </c>
      <c r="T237" s="94">
        <v>45596</v>
      </c>
      <c r="U237" s="94" t="s">
        <v>519</v>
      </c>
      <c r="V237" s="50" t="s">
        <v>1612</v>
      </c>
      <c r="W237" s="50" t="s">
        <v>1612</v>
      </c>
      <c r="X237" s="102">
        <v>0.3</v>
      </c>
      <c r="Y237" s="83" t="s">
        <v>208</v>
      </c>
      <c r="Z237" s="83" t="s">
        <v>199</v>
      </c>
      <c r="AA237" s="83" t="s">
        <v>199</v>
      </c>
      <c r="AB237" s="83" t="s">
        <v>199</v>
      </c>
      <c r="AC237" s="83" t="s">
        <v>199</v>
      </c>
      <c r="AD237" s="191" t="s">
        <v>492</v>
      </c>
      <c r="AE237" s="191" t="s">
        <v>249</v>
      </c>
      <c r="AF237" s="191" t="s">
        <v>199</v>
      </c>
      <c r="AG237" s="191" t="s">
        <v>199</v>
      </c>
      <c r="AH237" s="191" t="s">
        <v>199</v>
      </c>
      <c r="AI237" s="191" t="s">
        <v>199</v>
      </c>
      <c r="AJ237" s="98" t="s">
        <v>199</v>
      </c>
      <c r="AK237" s="98" t="s">
        <v>199</v>
      </c>
      <c r="AL237" s="92" t="s">
        <v>666</v>
      </c>
    </row>
    <row r="238" spans="2:38" s="198" customFormat="1" ht="128.25" hidden="1" x14ac:dyDescent="0.2">
      <c r="B238" s="92" t="s">
        <v>455</v>
      </c>
      <c r="C238" s="192" t="s">
        <v>456</v>
      </c>
      <c r="D238" s="92" t="s">
        <v>1152</v>
      </c>
      <c r="E238" s="92" t="s">
        <v>1153</v>
      </c>
      <c r="F238" s="92" t="s">
        <v>1182</v>
      </c>
      <c r="G238" s="92"/>
      <c r="H238" s="83" t="s">
        <v>1155</v>
      </c>
      <c r="I238" s="83" t="s">
        <v>199</v>
      </c>
      <c r="J238" s="92" t="s">
        <v>1156</v>
      </c>
      <c r="K238" s="83" t="s">
        <v>199</v>
      </c>
      <c r="L238" s="83" t="s">
        <v>199</v>
      </c>
      <c r="M238" s="92" t="s">
        <v>1191</v>
      </c>
      <c r="N238" s="92" t="s">
        <v>1192</v>
      </c>
      <c r="O238" s="92" t="s">
        <v>1193</v>
      </c>
      <c r="P238" s="83" t="s">
        <v>1160</v>
      </c>
      <c r="Q238" s="83" t="s">
        <v>1161</v>
      </c>
      <c r="R238" s="83" t="s">
        <v>99</v>
      </c>
      <c r="S238" s="94">
        <v>45597</v>
      </c>
      <c r="T238" s="94">
        <v>45625</v>
      </c>
      <c r="U238" s="94" t="s">
        <v>519</v>
      </c>
      <c r="V238" s="50" t="s">
        <v>1612</v>
      </c>
      <c r="W238" s="50" t="s">
        <v>1612</v>
      </c>
      <c r="X238" s="102">
        <v>0.3</v>
      </c>
      <c r="Y238" s="83" t="s">
        <v>208</v>
      </c>
      <c r="Z238" s="83" t="s">
        <v>207</v>
      </c>
      <c r="AA238" s="83" t="s">
        <v>376</v>
      </c>
      <c r="AB238" s="83" t="s">
        <v>199</v>
      </c>
      <c r="AC238" s="83" t="s">
        <v>199</v>
      </c>
      <c r="AD238" s="191" t="s">
        <v>492</v>
      </c>
      <c r="AE238" s="191" t="s">
        <v>249</v>
      </c>
      <c r="AF238" s="191" t="s">
        <v>199</v>
      </c>
      <c r="AG238" s="191" t="s">
        <v>199</v>
      </c>
      <c r="AH238" s="191" t="s">
        <v>199</v>
      </c>
      <c r="AI238" s="191" t="s">
        <v>199</v>
      </c>
      <c r="AJ238" s="98" t="s">
        <v>199</v>
      </c>
      <c r="AK238" s="98" t="s">
        <v>199</v>
      </c>
      <c r="AL238" s="92" t="s">
        <v>666</v>
      </c>
    </row>
    <row r="239" spans="2:38" s="198" customFormat="1" ht="128.25" hidden="1" x14ac:dyDescent="0.2">
      <c r="B239" s="92" t="s">
        <v>455</v>
      </c>
      <c r="C239" s="192" t="s">
        <v>456</v>
      </c>
      <c r="D239" s="92" t="s">
        <v>1152</v>
      </c>
      <c r="E239" s="92" t="s">
        <v>1153</v>
      </c>
      <c r="F239" s="92" t="s">
        <v>1182</v>
      </c>
      <c r="G239" s="92"/>
      <c r="H239" s="83" t="s">
        <v>1155</v>
      </c>
      <c r="I239" s="83" t="s">
        <v>199</v>
      </c>
      <c r="J239" s="92" t="s">
        <v>1156</v>
      </c>
      <c r="K239" s="83" t="s">
        <v>199</v>
      </c>
      <c r="L239" s="83" t="s">
        <v>199</v>
      </c>
      <c r="M239" s="92" t="s">
        <v>1194</v>
      </c>
      <c r="N239" s="92" t="s">
        <v>1187</v>
      </c>
      <c r="O239" s="92" t="s">
        <v>1195</v>
      </c>
      <c r="P239" s="83" t="s">
        <v>1160</v>
      </c>
      <c r="Q239" s="83" t="s">
        <v>1161</v>
      </c>
      <c r="R239" s="83" t="s">
        <v>99</v>
      </c>
      <c r="S239" s="94">
        <v>45614</v>
      </c>
      <c r="T239" s="94">
        <v>45646</v>
      </c>
      <c r="U239" s="94" t="s">
        <v>519</v>
      </c>
      <c r="V239" s="50" t="s">
        <v>1612</v>
      </c>
      <c r="W239" s="50" t="s">
        <v>1612</v>
      </c>
      <c r="X239" s="102">
        <v>0.05</v>
      </c>
      <c r="Y239" s="83" t="s">
        <v>208</v>
      </c>
      <c r="Z239" s="83" t="s">
        <v>207</v>
      </c>
      <c r="AA239" s="83" t="s">
        <v>376</v>
      </c>
      <c r="AB239" s="83" t="s">
        <v>199</v>
      </c>
      <c r="AC239" s="83" t="s">
        <v>199</v>
      </c>
      <c r="AD239" s="191" t="s">
        <v>492</v>
      </c>
      <c r="AE239" s="191" t="s">
        <v>249</v>
      </c>
      <c r="AF239" s="191" t="s">
        <v>199</v>
      </c>
      <c r="AG239" s="191" t="s">
        <v>199</v>
      </c>
      <c r="AH239" s="191" t="s">
        <v>199</v>
      </c>
      <c r="AI239" s="191" t="s">
        <v>199</v>
      </c>
      <c r="AJ239" s="98" t="s">
        <v>199</v>
      </c>
      <c r="AK239" s="98" t="s">
        <v>199</v>
      </c>
      <c r="AL239" s="92" t="s">
        <v>666</v>
      </c>
    </row>
    <row r="240" spans="2:38" s="198" customFormat="1" ht="128.25" hidden="1" x14ac:dyDescent="0.2">
      <c r="B240" s="191" t="s">
        <v>455</v>
      </c>
      <c r="C240" s="192" t="s">
        <v>456</v>
      </c>
      <c r="D240" s="191" t="s">
        <v>1152</v>
      </c>
      <c r="E240" s="92" t="s">
        <v>1153</v>
      </c>
      <c r="F240" s="191" t="s">
        <v>1196</v>
      </c>
      <c r="G240" s="191"/>
      <c r="H240" s="191" t="s">
        <v>1197</v>
      </c>
      <c r="I240" s="191" t="s">
        <v>877</v>
      </c>
      <c r="J240" s="191" t="s">
        <v>199</v>
      </c>
      <c r="K240" s="191" t="s">
        <v>199</v>
      </c>
      <c r="L240" s="191" t="s">
        <v>199</v>
      </c>
      <c r="M240" s="191" t="s">
        <v>1198</v>
      </c>
      <c r="N240" s="191" t="s">
        <v>1198</v>
      </c>
      <c r="O240" s="194" t="s">
        <v>1199</v>
      </c>
      <c r="P240" s="191" t="s">
        <v>491</v>
      </c>
      <c r="Q240" s="191" t="s">
        <v>1200</v>
      </c>
      <c r="R240" s="191" t="s">
        <v>99</v>
      </c>
      <c r="S240" s="195">
        <v>45474</v>
      </c>
      <c r="T240" s="195">
        <v>45519</v>
      </c>
      <c r="U240" s="195" t="s">
        <v>519</v>
      </c>
      <c r="V240" s="51"/>
      <c r="W240" s="191"/>
      <c r="X240" s="191"/>
      <c r="Y240" s="191" t="s">
        <v>207</v>
      </c>
      <c r="Z240" s="191" t="s">
        <v>208</v>
      </c>
      <c r="AA240" s="191" t="s">
        <v>376</v>
      </c>
      <c r="AB240" s="191" t="s">
        <v>199</v>
      </c>
      <c r="AC240" s="191" t="s">
        <v>199</v>
      </c>
      <c r="AD240" s="191" t="s">
        <v>492</v>
      </c>
      <c r="AE240" s="191" t="s">
        <v>199</v>
      </c>
      <c r="AF240" s="191" t="s">
        <v>199</v>
      </c>
      <c r="AG240" s="191" t="s">
        <v>199</v>
      </c>
      <c r="AH240" s="191" t="s">
        <v>199</v>
      </c>
      <c r="AI240" s="191" t="s">
        <v>199</v>
      </c>
      <c r="AJ240" s="191" t="s">
        <v>199</v>
      </c>
      <c r="AK240" s="191" t="s">
        <v>199</v>
      </c>
      <c r="AL240" s="191" t="s">
        <v>622</v>
      </c>
    </row>
    <row r="241" spans="2:38" s="198" customFormat="1" ht="128.25" hidden="1" x14ac:dyDescent="0.2">
      <c r="B241" s="191" t="s">
        <v>455</v>
      </c>
      <c r="C241" s="192" t="s">
        <v>456</v>
      </c>
      <c r="D241" s="191" t="s">
        <v>1152</v>
      </c>
      <c r="E241" s="92" t="s">
        <v>1153</v>
      </c>
      <c r="F241" s="191" t="s">
        <v>1196</v>
      </c>
      <c r="G241" s="191"/>
      <c r="H241" s="191" t="s">
        <v>1197</v>
      </c>
      <c r="I241" s="191" t="s">
        <v>877</v>
      </c>
      <c r="J241" s="191" t="s">
        <v>199</v>
      </c>
      <c r="K241" s="191" t="s">
        <v>199</v>
      </c>
      <c r="L241" s="191" t="s">
        <v>199</v>
      </c>
      <c r="M241" s="191" t="s">
        <v>494</v>
      </c>
      <c r="N241" s="191" t="s">
        <v>494</v>
      </c>
      <c r="O241" s="194" t="s">
        <v>1201</v>
      </c>
      <c r="P241" s="191" t="s">
        <v>491</v>
      </c>
      <c r="Q241" s="191" t="s">
        <v>1202</v>
      </c>
      <c r="R241" s="191" t="s">
        <v>99</v>
      </c>
      <c r="S241" s="195">
        <v>45519</v>
      </c>
      <c r="T241" s="195">
        <v>45565</v>
      </c>
      <c r="U241" s="195" t="s">
        <v>519</v>
      </c>
      <c r="V241" s="51"/>
      <c r="W241" s="191"/>
      <c r="X241" s="191"/>
      <c r="Y241" s="191" t="s">
        <v>207</v>
      </c>
      <c r="Z241" s="191" t="s">
        <v>208</v>
      </c>
      <c r="AA241" s="191" t="s">
        <v>376</v>
      </c>
      <c r="AB241" s="191" t="s">
        <v>199</v>
      </c>
      <c r="AC241" s="191" t="s">
        <v>199</v>
      </c>
      <c r="AD241" s="191" t="s">
        <v>492</v>
      </c>
      <c r="AE241" s="191" t="s">
        <v>199</v>
      </c>
      <c r="AF241" s="191" t="s">
        <v>199</v>
      </c>
      <c r="AG241" s="191" t="s">
        <v>199</v>
      </c>
      <c r="AH241" s="191" t="s">
        <v>199</v>
      </c>
      <c r="AI241" s="191" t="s">
        <v>199</v>
      </c>
      <c r="AJ241" s="191" t="s">
        <v>199</v>
      </c>
      <c r="AK241" s="191" t="s">
        <v>199</v>
      </c>
      <c r="AL241" s="191" t="s">
        <v>622</v>
      </c>
    </row>
    <row r="242" spans="2:38" s="198" customFormat="1" ht="171" hidden="1" x14ac:dyDescent="0.2">
      <c r="B242" s="92" t="s">
        <v>455</v>
      </c>
      <c r="C242" s="103" t="s">
        <v>873</v>
      </c>
      <c r="D242" s="92" t="s">
        <v>1203</v>
      </c>
      <c r="E242" s="92" t="s">
        <v>1204</v>
      </c>
      <c r="F242" s="92" t="s">
        <v>1205</v>
      </c>
      <c r="G242" s="92"/>
      <c r="H242" s="83" t="s">
        <v>1155</v>
      </c>
      <c r="I242" s="92" t="s">
        <v>1206</v>
      </c>
      <c r="J242" s="83" t="s">
        <v>199</v>
      </c>
      <c r="K242" s="83" t="s">
        <v>199</v>
      </c>
      <c r="L242" s="83" t="s">
        <v>199</v>
      </c>
      <c r="M242" s="92" t="s">
        <v>1207</v>
      </c>
      <c r="N242" s="92" t="s">
        <v>1208</v>
      </c>
      <c r="O242" s="92" t="s">
        <v>1209</v>
      </c>
      <c r="P242" s="83" t="s">
        <v>1160</v>
      </c>
      <c r="Q242" s="83"/>
      <c r="R242" s="83" t="s">
        <v>99</v>
      </c>
      <c r="S242" s="94">
        <v>45323</v>
      </c>
      <c r="T242" s="94">
        <v>45418</v>
      </c>
      <c r="U242" s="94" t="s">
        <v>99</v>
      </c>
      <c r="V242" s="50" t="s">
        <v>1612</v>
      </c>
      <c r="W242" s="50" t="s">
        <v>1612</v>
      </c>
      <c r="X242" s="102">
        <v>0.45</v>
      </c>
      <c r="Y242" s="83" t="s">
        <v>208</v>
      </c>
      <c r="Z242" s="83" t="s">
        <v>207</v>
      </c>
      <c r="AA242" s="83" t="s">
        <v>376</v>
      </c>
      <c r="AB242" s="83" t="s">
        <v>356</v>
      </c>
      <c r="AC242" s="83" t="s">
        <v>199</v>
      </c>
      <c r="AD242" s="191" t="s">
        <v>492</v>
      </c>
      <c r="AE242" s="191" t="s">
        <v>249</v>
      </c>
      <c r="AF242" s="191" t="s">
        <v>199</v>
      </c>
      <c r="AG242" s="191" t="s">
        <v>199</v>
      </c>
      <c r="AH242" s="191" t="s">
        <v>199</v>
      </c>
      <c r="AI242" s="191" t="s">
        <v>199</v>
      </c>
      <c r="AJ242" s="98" t="s">
        <v>199</v>
      </c>
      <c r="AK242" s="98" t="s">
        <v>199</v>
      </c>
      <c r="AL242" s="92" t="s">
        <v>666</v>
      </c>
    </row>
    <row r="243" spans="2:38" s="198" customFormat="1" ht="171" hidden="1" x14ac:dyDescent="0.2">
      <c r="B243" s="92" t="s">
        <v>455</v>
      </c>
      <c r="C243" s="103" t="s">
        <v>873</v>
      </c>
      <c r="D243" s="92" t="s">
        <v>1203</v>
      </c>
      <c r="E243" s="92" t="s">
        <v>1204</v>
      </c>
      <c r="F243" s="92" t="s">
        <v>1205</v>
      </c>
      <c r="G243" s="92"/>
      <c r="H243" s="83" t="s">
        <v>1155</v>
      </c>
      <c r="I243" s="92" t="s">
        <v>1206</v>
      </c>
      <c r="J243" s="83" t="s">
        <v>199</v>
      </c>
      <c r="K243" s="83" t="s">
        <v>199</v>
      </c>
      <c r="L243" s="83" t="s">
        <v>199</v>
      </c>
      <c r="M243" s="92" t="s">
        <v>1210</v>
      </c>
      <c r="N243" s="92" t="s">
        <v>1211</v>
      </c>
      <c r="O243" s="92" t="s">
        <v>1212</v>
      </c>
      <c r="P243" s="83" t="s">
        <v>1160</v>
      </c>
      <c r="Q243" s="83" t="s">
        <v>1213</v>
      </c>
      <c r="R243" s="83" t="s">
        <v>99</v>
      </c>
      <c r="S243" s="94">
        <v>45418</v>
      </c>
      <c r="T243" s="94">
        <v>45450</v>
      </c>
      <c r="U243" s="94" t="s">
        <v>99</v>
      </c>
      <c r="V243" s="50" t="s">
        <v>1612</v>
      </c>
      <c r="W243" s="50" t="s">
        <v>1612</v>
      </c>
      <c r="X243" s="102">
        <v>0.05</v>
      </c>
      <c r="Y243" s="83" t="s">
        <v>208</v>
      </c>
      <c r="Z243" s="83" t="s">
        <v>207</v>
      </c>
      <c r="AA243" s="83" t="s">
        <v>376</v>
      </c>
      <c r="AB243" s="83" t="s">
        <v>356</v>
      </c>
      <c r="AC243" s="83" t="s">
        <v>199</v>
      </c>
      <c r="AD243" s="191" t="s">
        <v>492</v>
      </c>
      <c r="AE243" s="191" t="s">
        <v>249</v>
      </c>
      <c r="AF243" s="191" t="s">
        <v>199</v>
      </c>
      <c r="AG243" s="191" t="s">
        <v>199</v>
      </c>
      <c r="AH243" s="191" t="s">
        <v>199</v>
      </c>
      <c r="AI243" s="191" t="s">
        <v>199</v>
      </c>
      <c r="AJ243" s="98" t="s">
        <v>199</v>
      </c>
      <c r="AK243" s="98" t="s">
        <v>199</v>
      </c>
      <c r="AL243" s="92" t="s">
        <v>666</v>
      </c>
    </row>
    <row r="244" spans="2:38" s="198" customFormat="1" ht="171" hidden="1" x14ac:dyDescent="0.2">
      <c r="B244" s="92" t="s">
        <v>455</v>
      </c>
      <c r="C244" s="103" t="s">
        <v>873</v>
      </c>
      <c r="D244" s="92" t="s">
        <v>1203</v>
      </c>
      <c r="E244" s="92" t="s">
        <v>1204</v>
      </c>
      <c r="F244" s="92" t="s">
        <v>1214</v>
      </c>
      <c r="G244" s="92"/>
      <c r="H244" s="83" t="s">
        <v>1155</v>
      </c>
      <c r="I244" s="92" t="s">
        <v>1206</v>
      </c>
      <c r="J244" s="83" t="s">
        <v>199</v>
      </c>
      <c r="K244" s="83" t="s">
        <v>199</v>
      </c>
      <c r="L244" s="83" t="s">
        <v>199</v>
      </c>
      <c r="M244" s="92" t="s">
        <v>1215</v>
      </c>
      <c r="N244" s="92" t="s">
        <v>1216</v>
      </c>
      <c r="O244" s="92" t="s">
        <v>1217</v>
      </c>
      <c r="P244" s="83" t="s">
        <v>1160</v>
      </c>
      <c r="Q244" s="83" t="s">
        <v>1213</v>
      </c>
      <c r="R244" s="83" t="s">
        <v>99</v>
      </c>
      <c r="S244" s="94">
        <v>45323</v>
      </c>
      <c r="T244" s="94">
        <v>45418</v>
      </c>
      <c r="U244" s="94" t="s">
        <v>99</v>
      </c>
      <c r="V244" s="50" t="s">
        <v>1612</v>
      </c>
      <c r="W244" s="50" t="s">
        <v>1612</v>
      </c>
      <c r="X244" s="102">
        <v>0.45</v>
      </c>
      <c r="Y244" s="83" t="s">
        <v>207</v>
      </c>
      <c r="Z244" s="83" t="s">
        <v>376</v>
      </c>
      <c r="AA244" s="83" t="s">
        <v>356</v>
      </c>
      <c r="AB244" s="83" t="s">
        <v>199</v>
      </c>
      <c r="AC244" s="83" t="s">
        <v>199</v>
      </c>
      <c r="AD244" s="191" t="s">
        <v>209</v>
      </c>
      <c r="AE244" s="191" t="s">
        <v>249</v>
      </c>
      <c r="AF244" s="191" t="s">
        <v>199</v>
      </c>
      <c r="AG244" s="191" t="s">
        <v>199</v>
      </c>
      <c r="AH244" s="191" t="s">
        <v>199</v>
      </c>
      <c r="AI244" s="191" t="s">
        <v>199</v>
      </c>
      <c r="AJ244" s="98" t="s">
        <v>199</v>
      </c>
      <c r="AK244" s="98" t="s">
        <v>199</v>
      </c>
      <c r="AL244" s="92" t="s">
        <v>666</v>
      </c>
    </row>
    <row r="245" spans="2:38" s="198" customFormat="1" ht="171" hidden="1" x14ac:dyDescent="0.2">
      <c r="B245" s="92" t="s">
        <v>455</v>
      </c>
      <c r="C245" s="103" t="s">
        <v>873</v>
      </c>
      <c r="D245" s="92" t="s">
        <v>1203</v>
      </c>
      <c r="E245" s="92" t="s">
        <v>1204</v>
      </c>
      <c r="F245" s="92" t="s">
        <v>1214</v>
      </c>
      <c r="G245" s="92"/>
      <c r="H245" s="83" t="s">
        <v>1155</v>
      </c>
      <c r="I245" s="92" t="s">
        <v>1206</v>
      </c>
      <c r="J245" s="83" t="s">
        <v>199</v>
      </c>
      <c r="K245" s="83" t="s">
        <v>199</v>
      </c>
      <c r="L245" s="83" t="s">
        <v>199</v>
      </c>
      <c r="M245" s="92" t="s">
        <v>1218</v>
      </c>
      <c r="N245" s="92" t="s">
        <v>1219</v>
      </c>
      <c r="O245" s="92" t="s">
        <v>1220</v>
      </c>
      <c r="P245" s="83" t="s">
        <v>496</v>
      </c>
      <c r="Q245" s="83" t="s">
        <v>1221</v>
      </c>
      <c r="R245" s="83" t="s">
        <v>99</v>
      </c>
      <c r="S245" s="94">
        <v>45418</v>
      </c>
      <c r="T245" s="94">
        <v>45450</v>
      </c>
      <c r="U245" s="94" t="s">
        <v>99</v>
      </c>
      <c r="V245" s="50" t="s">
        <v>1612</v>
      </c>
      <c r="W245" s="50" t="s">
        <v>1612</v>
      </c>
      <c r="X245" s="102">
        <v>0.05</v>
      </c>
      <c r="Y245" s="83" t="s">
        <v>207</v>
      </c>
      <c r="Z245" s="83" t="s">
        <v>376</v>
      </c>
      <c r="AA245" s="83" t="s">
        <v>356</v>
      </c>
      <c r="AB245" s="83" t="s">
        <v>199</v>
      </c>
      <c r="AC245" s="83" t="s">
        <v>199</v>
      </c>
      <c r="AD245" s="191" t="s">
        <v>209</v>
      </c>
      <c r="AE245" s="191" t="s">
        <v>249</v>
      </c>
      <c r="AF245" s="191" t="s">
        <v>199</v>
      </c>
      <c r="AG245" s="191" t="s">
        <v>199</v>
      </c>
      <c r="AH245" s="191" t="s">
        <v>199</v>
      </c>
      <c r="AI245" s="83" t="s">
        <v>199</v>
      </c>
      <c r="AJ245" s="98" t="s">
        <v>199</v>
      </c>
      <c r="AK245" s="98" t="s">
        <v>199</v>
      </c>
      <c r="AL245" s="92" t="s">
        <v>666</v>
      </c>
    </row>
    <row r="246" spans="2:38" s="198" customFormat="1" ht="171" hidden="1" x14ac:dyDescent="0.2">
      <c r="B246" s="92" t="s">
        <v>455</v>
      </c>
      <c r="C246" s="103" t="s">
        <v>873</v>
      </c>
      <c r="D246" s="92" t="s">
        <v>1203</v>
      </c>
      <c r="E246" s="92" t="s">
        <v>1204</v>
      </c>
      <c r="F246" s="92" t="s">
        <v>1214</v>
      </c>
      <c r="G246" s="92"/>
      <c r="H246" s="83" t="s">
        <v>1155</v>
      </c>
      <c r="I246" s="92" t="s">
        <v>1206</v>
      </c>
      <c r="J246" s="83" t="s">
        <v>199</v>
      </c>
      <c r="K246" s="83" t="s">
        <v>199</v>
      </c>
      <c r="L246" s="83" t="s">
        <v>199</v>
      </c>
      <c r="M246" s="92" t="s">
        <v>1222</v>
      </c>
      <c r="N246" s="92" t="s">
        <v>1223</v>
      </c>
      <c r="O246" s="92" t="s">
        <v>1224</v>
      </c>
      <c r="P246" s="83" t="s">
        <v>496</v>
      </c>
      <c r="Q246" s="83" t="s">
        <v>1221</v>
      </c>
      <c r="R246" s="83" t="s">
        <v>99</v>
      </c>
      <c r="S246" s="94">
        <v>45418</v>
      </c>
      <c r="T246" s="94">
        <v>45544</v>
      </c>
      <c r="U246" s="94" t="s">
        <v>99</v>
      </c>
      <c r="V246" s="50" t="s">
        <v>1612</v>
      </c>
      <c r="W246" s="50" t="s">
        <v>1612</v>
      </c>
      <c r="X246" s="102">
        <v>0.15</v>
      </c>
      <c r="Y246" s="83" t="s">
        <v>207</v>
      </c>
      <c r="Z246" s="83" t="s">
        <v>376</v>
      </c>
      <c r="AA246" s="83" t="s">
        <v>356</v>
      </c>
      <c r="AB246" s="83" t="s">
        <v>199</v>
      </c>
      <c r="AC246" s="83" t="s">
        <v>199</v>
      </c>
      <c r="AD246" s="191" t="s">
        <v>209</v>
      </c>
      <c r="AE246" s="191" t="s">
        <v>249</v>
      </c>
      <c r="AF246" s="191" t="s">
        <v>199</v>
      </c>
      <c r="AG246" s="191" t="s">
        <v>199</v>
      </c>
      <c r="AH246" s="191" t="s">
        <v>199</v>
      </c>
      <c r="AI246" s="83" t="s">
        <v>199</v>
      </c>
      <c r="AJ246" s="98" t="s">
        <v>199</v>
      </c>
      <c r="AK246" s="98" t="s">
        <v>199</v>
      </c>
      <c r="AL246" s="92" t="s">
        <v>666</v>
      </c>
    </row>
    <row r="247" spans="2:38" s="198" customFormat="1" ht="171" hidden="1" x14ac:dyDescent="0.2">
      <c r="B247" s="92" t="s">
        <v>455</v>
      </c>
      <c r="C247" s="103" t="s">
        <v>873</v>
      </c>
      <c r="D247" s="92" t="s">
        <v>1203</v>
      </c>
      <c r="E247" s="92" t="s">
        <v>1204</v>
      </c>
      <c r="F247" s="92" t="s">
        <v>1214</v>
      </c>
      <c r="G247" s="92"/>
      <c r="H247" s="83" t="s">
        <v>1155</v>
      </c>
      <c r="I247" s="92" t="s">
        <v>1206</v>
      </c>
      <c r="J247" s="83" t="s">
        <v>199</v>
      </c>
      <c r="K247" s="83" t="s">
        <v>199</v>
      </c>
      <c r="L247" s="83" t="s">
        <v>199</v>
      </c>
      <c r="M247" s="92" t="s">
        <v>1225</v>
      </c>
      <c r="N247" s="92" t="s">
        <v>1226</v>
      </c>
      <c r="O247" s="92" t="s">
        <v>1227</v>
      </c>
      <c r="P247" s="83" t="s">
        <v>496</v>
      </c>
      <c r="Q247" s="83" t="s">
        <v>1221</v>
      </c>
      <c r="R247" s="83" t="s">
        <v>99</v>
      </c>
      <c r="S247" s="94">
        <v>45545</v>
      </c>
      <c r="T247" s="94">
        <v>45576</v>
      </c>
      <c r="U247" s="94" t="s">
        <v>519</v>
      </c>
      <c r="V247" s="50" t="s">
        <v>1612</v>
      </c>
      <c r="W247" s="50" t="s">
        <v>1612</v>
      </c>
      <c r="X247" s="102">
        <v>0.05</v>
      </c>
      <c r="Y247" s="83" t="s">
        <v>207</v>
      </c>
      <c r="Z247" s="83" t="s">
        <v>376</v>
      </c>
      <c r="AA247" s="83" t="s">
        <v>356</v>
      </c>
      <c r="AB247" s="83" t="s">
        <v>199</v>
      </c>
      <c r="AC247" s="83" t="s">
        <v>199</v>
      </c>
      <c r="AD247" s="191" t="s">
        <v>209</v>
      </c>
      <c r="AE247" s="191" t="s">
        <v>249</v>
      </c>
      <c r="AF247" s="191" t="s">
        <v>199</v>
      </c>
      <c r="AG247" s="191" t="s">
        <v>199</v>
      </c>
      <c r="AH247" s="191" t="s">
        <v>199</v>
      </c>
      <c r="AI247" s="191" t="s">
        <v>199</v>
      </c>
      <c r="AJ247" s="98" t="s">
        <v>199</v>
      </c>
      <c r="AK247" s="98" t="s">
        <v>199</v>
      </c>
      <c r="AL247" s="92" t="s">
        <v>666</v>
      </c>
    </row>
    <row r="248" spans="2:38" s="198" customFormat="1" ht="171" hidden="1" x14ac:dyDescent="0.2">
      <c r="B248" s="92" t="s">
        <v>455</v>
      </c>
      <c r="C248" s="103" t="s">
        <v>873</v>
      </c>
      <c r="D248" s="92" t="s">
        <v>1203</v>
      </c>
      <c r="E248" s="92" t="s">
        <v>1204</v>
      </c>
      <c r="F248" s="92" t="s">
        <v>1214</v>
      </c>
      <c r="G248" s="92"/>
      <c r="H248" s="83" t="s">
        <v>1155</v>
      </c>
      <c r="I248" s="92" t="s">
        <v>1206</v>
      </c>
      <c r="J248" s="83" t="s">
        <v>199</v>
      </c>
      <c r="K248" s="83" t="s">
        <v>199</v>
      </c>
      <c r="L248" s="83" t="s">
        <v>199</v>
      </c>
      <c r="M248" s="92" t="s">
        <v>1228</v>
      </c>
      <c r="N248" s="92" t="s">
        <v>1229</v>
      </c>
      <c r="O248" s="92" t="s">
        <v>1230</v>
      </c>
      <c r="P248" s="83" t="s">
        <v>496</v>
      </c>
      <c r="Q248" s="83" t="s">
        <v>1221</v>
      </c>
      <c r="R248" s="83" t="s">
        <v>99</v>
      </c>
      <c r="S248" s="94">
        <v>45580</v>
      </c>
      <c r="T248" s="94">
        <v>45614</v>
      </c>
      <c r="U248" s="94" t="s">
        <v>99</v>
      </c>
      <c r="V248" s="50" t="s">
        <v>1612</v>
      </c>
      <c r="W248" s="50" t="s">
        <v>1612</v>
      </c>
      <c r="X248" s="102">
        <v>0.25</v>
      </c>
      <c r="Y248" s="83" t="s">
        <v>207</v>
      </c>
      <c r="Z248" s="83" t="s">
        <v>376</v>
      </c>
      <c r="AA248" s="83" t="s">
        <v>356</v>
      </c>
      <c r="AB248" s="83" t="s">
        <v>199</v>
      </c>
      <c r="AC248" s="83" t="s">
        <v>199</v>
      </c>
      <c r="AD248" s="191" t="s">
        <v>209</v>
      </c>
      <c r="AE248" s="191" t="s">
        <v>249</v>
      </c>
      <c r="AF248" s="191" t="s">
        <v>199</v>
      </c>
      <c r="AG248" s="191" t="s">
        <v>199</v>
      </c>
      <c r="AH248" s="191" t="s">
        <v>199</v>
      </c>
      <c r="AI248" s="191" t="s">
        <v>199</v>
      </c>
      <c r="AJ248" s="98" t="s">
        <v>199</v>
      </c>
      <c r="AK248" s="98" t="s">
        <v>199</v>
      </c>
      <c r="AL248" s="92" t="s">
        <v>666</v>
      </c>
    </row>
    <row r="249" spans="2:38" s="198" customFormat="1" ht="171" hidden="1" x14ac:dyDescent="0.2">
      <c r="B249" s="92" t="s">
        <v>455</v>
      </c>
      <c r="C249" s="103" t="s">
        <v>873</v>
      </c>
      <c r="D249" s="92" t="s">
        <v>1203</v>
      </c>
      <c r="E249" s="92" t="s">
        <v>1204</v>
      </c>
      <c r="F249" s="92" t="s">
        <v>1214</v>
      </c>
      <c r="G249" s="92"/>
      <c r="H249" s="83" t="s">
        <v>1155</v>
      </c>
      <c r="I249" s="92" t="s">
        <v>1206</v>
      </c>
      <c r="J249" s="83" t="s">
        <v>199</v>
      </c>
      <c r="K249" s="83" t="s">
        <v>199</v>
      </c>
      <c r="L249" s="83" t="s">
        <v>199</v>
      </c>
      <c r="M249" s="92" t="s">
        <v>1231</v>
      </c>
      <c r="N249" s="92" t="s">
        <v>1232</v>
      </c>
      <c r="O249" s="92" t="s">
        <v>1233</v>
      </c>
      <c r="P249" s="83" t="s">
        <v>496</v>
      </c>
      <c r="Q249" s="83" t="s">
        <v>1221</v>
      </c>
      <c r="R249" s="83" t="s">
        <v>99</v>
      </c>
      <c r="S249" s="94">
        <v>45615</v>
      </c>
      <c r="T249" s="94">
        <v>45646</v>
      </c>
      <c r="U249" s="94" t="s">
        <v>519</v>
      </c>
      <c r="V249" s="50" t="s">
        <v>1612</v>
      </c>
      <c r="W249" s="50" t="s">
        <v>1612</v>
      </c>
      <c r="X249" s="102">
        <v>0.05</v>
      </c>
      <c r="Y249" s="83" t="s">
        <v>207</v>
      </c>
      <c r="Z249" s="83" t="s">
        <v>376</v>
      </c>
      <c r="AA249" s="83" t="s">
        <v>356</v>
      </c>
      <c r="AB249" s="83" t="s">
        <v>199</v>
      </c>
      <c r="AC249" s="83" t="s">
        <v>199</v>
      </c>
      <c r="AD249" s="191" t="s">
        <v>209</v>
      </c>
      <c r="AE249" s="191" t="s">
        <v>249</v>
      </c>
      <c r="AF249" s="191" t="s">
        <v>199</v>
      </c>
      <c r="AG249" s="191" t="s">
        <v>199</v>
      </c>
      <c r="AH249" s="191" t="s">
        <v>199</v>
      </c>
      <c r="AI249" s="191" t="s">
        <v>199</v>
      </c>
      <c r="AJ249" s="98" t="s">
        <v>199</v>
      </c>
      <c r="AK249" s="98" t="s">
        <v>199</v>
      </c>
      <c r="AL249" s="92" t="s">
        <v>666</v>
      </c>
    </row>
    <row r="250" spans="2:38" s="198" customFormat="1" ht="171" hidden="1" x14ac:dyDescent="0.2">
      <c r="B250" s="92" t="s">
        <v>455</v>
      </c>
      <c r="C250" s="103" t="s">
        <v>873</v>
      </c>
      <c r="D250" s="92" t="s">
        <v>1203</v>
      </c>
      <c r="E250" s="92" t="s">
        <v>1204</v>
      </c>
      <c r="F250" s="92" t="s">
        <v>1234</v>
      </c>
      <c r="G250" s="92"/>
      <c r="H250" s="83" t="s">
        <v>1155</v>
      </c>
      <c r="I250" s="92" t="s">
        <v>1206</v>
      </c>
      <c r="J250" s="83" t="s">
        <v>199</v>
      </c>
      <c r="K250" s="83" t="s">
        <v>199</v>
      </c>
      <c r="L250" s="83" t="s">
        <v>199</v>
      </c>
      <c r="M250" s="92" t="s">
        <v>1235</v>
      </c>
      <c r="N250" s="92" t="s">
        <v>1236</v>
      </c>
      <c r="O250" s="92" t="s">
        <v>1237</v>
      </c>
      <c r="P250" s="83" t="s">
        <v>496</v>
      </c>
      <c r="Q250" s="83" t="s">
        <v>1221</v>
      </c>
      <c r="R250" s="83" t="s">
        <v>99</v>
      </c>
      <c r="S250" s="94">
        <v>45323</v>
      </c>
      <c r="T250" s="94">
        <v>45418</v>
      </c>
      <c r="U250" s="94" t="s">
        <v>99</v>
      </c>
      <c r="V250" s="50" t="s">
        <v>1612</v>
      </c>
      <c r="W250" s="50" t="s">
        <v>1612</v>
      </c>
      <c r="X250" s="102">
        <v>0.45</v>
      </c>
      <c r="Y250" s="83" t="s">
        <v>207</v>
      </c>
      <c r="Z250" s="83" t="s">
        <v>376</v>
      </c>
      <c r="AA250" s="83" t="s">
        <v>356</v>
      </c>
      <c r="AB250" s="83" t="s">
        <v>199</v>
      </c>
      <c r="AC250" s="83" t="s">
        <v>199</v>
      </c>
      <c r="AD250" s="191" t="s">
        <v>492</v>
      </c>
      <c r="AE250" s="191" t="s">
        <v>249</v>
      </c>
      <c r="AF250" s="191" t="s">
        <v>199</v>
      </c>
      <c r="AG250" s="191" t="s">
        <v>199</v>
      </c>
      <c r="AH250" s="191" t="s">
        <v>199</v>
      </c>
      <c r="AI250" s="191" t="s">
        <v>199</v>
      </c>
      <c r="AJ250" s="98" t="s">
        <v>199</v>
      </c>
      <c r="AK250" s="98" t="s">
        <v>199</v>
      </c>
      <c r="AL250" s="92" t="s">
        <v>666</v>
      </c>
    </row>
    <row r="251" spans="2:38" s="198" customFormat="1" ht="171" hidden="1" x14ac:dyDescent="0.2">
      <c r="B251" s="92" t="s">
        <v>455</v>
      </c>
      <c r="C251" s="103" t="s">
        <v>873</v>
      </c>
      <c r="D251" s="92" t="s">
        <v>1203</v>
      </c>
      <c r="E251" s="92" t="s">
        <v>1204</v>
      </c>
      <c r="F251" s="92" t="s">
        <v>1234</v>
      </c>
      <c r="G251" s="92"/>
      <c r="H251" s="83" t="s">
        <v>1155</v>
      </c>
      <c r="I251" s="92" t="s">
        <v>1206</v>
      </c>
      <c r="J251" s="83" t="s">
        <v>199</v>
      </c>
      <c r="K251" s="83" t="s">
        <v>199</v>
      </c>
      <c r="L251" s="83" t="s">
        <v>199</v>
      </c>
      <c r="M251" s="92" t="s">
        <v>1238</v>
      </c>
      <c r="N251" s="92" t="s">
        <v>1239</v>
      </c>
      <c r="O251" s="92" t="s">
        <v>1240</v>
      </c>
      <c r="P251" s="83" t="s">
        <v>496</v>
      </c>
      <c r="Q251" s="83" t="s">
        <v>1221</v>
      </c>
      <c r="R251" s="83" t="s">
        <v>99</v>
      </c>
      <c r="S251" s="94">
        <v>45418</v>
      </c>
      <c r="T251" s="94">
        <v>45450</v>
      </c>
      <c r="U251" s="94" t="s">
        <v>99</v>
      </c>
      <c r="V251" s="50" t="s">
        <v>1612</v>
      </c>
      <c r="W251" s="50" t="s">
        <v>1612</v>
      </c>
      <c r="X251" s="102">
        <v>0.05</v>
      </c>
      <c r="Y251" s="83" t="s">
        <v>207</v>
      </c>
      <c r="Z251" s="83" t="s">
        <v>376</v>
      </c>
      <c r="AA251" s="83" t="s">
        <v>356</v>
      </c>
      <c r="AB251" s="83" t="s">
        <v>199</v>
      </c>
      <c r="AC251" s="83" t="s">
        <v>199</v>
      </c>
      <c r="AD251" s="191" t="s">
        <v>492</v>
      </c>
      <c r="AE251" s="191" t="s">
        <v>249</v>
      </c>
      <c r="AF251" s="191" t="s">
        <v>199</v>
      </c>
      <c r="AG251" s="191" t="s">
        <v>199</v>
      </c>
      <c r="AH251" s="191" t="s">
        <v>199</v>
      </c>
      <c r="AI251" s="191" t="s">
        <v>199</v>
      </c>
      <c r="AJ251" s="98" t="s">
        <v>199</v>
      </c>
      <c r="AK251" s="98" t="s">
        <v>199</v>
      </c>
      <c r="AL251" s="92" t="s">
        <v>666</v>
      </c>
    </row>
    <row r="252" spans="2:38" s="198" customFormat="1" ht="171" hidden="1" x14ac:dyDescent="0.2">
      <c r="B252" s="92" t="s">
        <v>455</v>
      </c>
      <c r="C252" s="103" t="s">
        <v>873</v>
      </c>
      <c r="D252" s="92" t="s">
        <v>1203</v>
      </c>
      <c r="E252" s="92" t="s">
        <v>1204</v>
      </c>
      <c r="F252" s="92" t="s">
        <v>1234</v>
      </c>
      <c r="G252" s="92"/>
      <c r="H252" s="83" t="s">
        <v>1155</v>
      </c>
      <c r="I252" s="92" t="s">
        <v>1206</v>
      </c>
      <c r="J252" s="83" t="s">
        <v>199</v>
      </c>
      <c r="K252" s="83" t="s">
        <v>199</v>
      </c>
      <c r="L252" s="83" t="s">
        <v>199</v>
      </c>
      <c r="M252" s="92" t="s">
        <v>1241</v>
      </c>
      <c r="N252" s="92" t="s">
        <v>1242</v>
      </c>
      <c r="O252" s="92" t="s">
        <v>1243</v>
      </c>
      <c r="P252" s="83" t="s">
        <v>496</v>
      </c>
      <c r="Q252" s="83" t="s">
        <v>1221</v>
      </c>
      <c r="R252" s="83" t="s">
        <v>99</v>
      </c>
      <c r="S252" s="94">
        <v>45418</v>
      </c>
      <c r="T252" s="94">
        <v>45544</v>
      </c>
      <c r="U252" s="94" t="s">
        <v>99</v>
      </c>
      <c r="V252" s="50" t="s">
        <v>1612</v>
      </c>
      <c r="W252" s="50" t="s">
        <v>1612</v>
      </c>
      <c r="X252" s="102">
        <v>0.15</v>
      </c>
      <c r="Y252" s="83" t="s">
        <v>207</v>
      </c>
      <c r="Z252" s="83" t="s">
        <v>376</v>
      </c>
      <c r="AA252" s="83" t="s">
        <v>356</v>
      </c>
      <c r="AB252" s="83" t="s">
        <v>904</v>
      </c>
      <c r="AC252" s="83" t="s">
        <v>199</v>
      </c>
      <c r="AD252" s="191" t="s">
        <v>492</v>
      </c>
      <c r="AE252" s="191" t="s">
        <v>249</v>
      </c>
      <c r="AF252" s="191" t="s">
        <v>199</v>
      </c>
      <c r="AG252" s="191" t="s">
        <v>199</v>
      </c>
      <c r="AH252" s="191" t="s">
        <v>199</v>
      </c>
      <c r="AI252" s="191" t="s">
        <v>199</v>
      </c>
      <c r="AJ252" s="98" t="s">
        <v>199</v>
      </c>
      <c r="AK252" s="98" t="s">
        <v>199</v>
      </c>
      <c r="AL252" s="92" t="s">
        <v>666</v>
      </c>
    </row>
    <row r="253" spans="2:38" s="198" customFormat="1" ht="171" hidden="1" x14ac:dyDescent="0.2">
      <c r="B253" s="92" t="s">
        <v>455</v>
      </c>
      <c r="C253" s="103" t="s">
        <v>873</v>
      </c>
      <c r="D253" s="92" t="s">
        <v>1203</v>
      </c>
      <c r="E253" s="92" t="s">
        <v>1204</v>
      </c>
      <c r="F253" s="92" t="s">
        <v>1234</v>
      </c>
      <c r="G253" s="92"/>
      <c r="H253" s="83" t="s">
        <v>1155</v>
      </c>
      <c r="I253" s="92" t="s">
        <v>1206</v>
      </c>
      <c r="J253" s="83" t="s">
        <v>199</v>
      </c>
      <c r="K253" s="83" t="s">
        <v>199</v>
      </c>
      <c r="L253" s="83" t="s">
        <v>199</v>
      </c>
      <c r="M253" s="92" t="s">
        <v>1244</v>
      </c>
      <c r="N253" s="92" t="s">
        <v>1245</v>
      </c>
      <c r="O253" s="92" t="s">
        <v>1246</v>
      </c>
      <c r="P253" s="83" t="s">
        <v>496</v>
      </c>
      <c r="Q253" s="83" t="s">
        <v>1221</v>
      </c>
      <c r="R253" s="83" t="s">
        <v>99</v>
      </c>
      <c r="S253" s="94">
        <v>45545</v>
      </c>
      <c r="T253" s="94">
        <v>45576</v>
      </c>
      <c r="U253" s="94" t="s">
        <v>519</v>
      </c>
      <c r="V253" s="50" t="s">
        <v>1612</v>
      </c>
      <c r="W253" s="50" t="s">
        <v>1612</v>
      </c>
      <c r="X253" s="102">
        <v>0.05</v>
      </c>
      <c r="Y253" s="83" t="s">
        <v>207</v>
      </c>
      <c r="Z253" s="83" t="s">
        <v>376</v>
      </c>
      <c r="AA253" s="83" t="s">
        <v>356</v>
      </c>
      <c r="AB253" s="83" t="s">
        <v>904</v>
      </c>
      <c r="AC253" s="83" t="s">
        <v>199</v>
      </c>
      <c r="AD253" s="191" t="s">
        <v>492</v>
      </c>
      <c r="AE253" s="191" t="s">
        <v>249</v>
      </c>
      <c r="AF253" s="191" t="s">
        <v>199</v>
      </c>
      <c r="AG253" s="191" t="s">
        <v>199</v>
      </c>
      <c r="AH253" s="191" t="s">
        <v>199</v>
      </c>
      <c r="AI253" s="191" t="s">
        <v>199</v>
      </c>
      <c r="AJ253" s="98" t="s">
        <v>199</v>
      </c>
      <c r="AK253" s="98" t="s">
        <v>199</v>
      </c>
      <c r="AL253" s="92" t="s">
        <v>666</v>
      </c>
    </row>
    <row r="254" spans="2:38" s="198" customFormat="1" ht="171" hidden="1" x14ac:dyDescent="0.2">
      <c r="B254" s="92" t="s">
        <v>455</v>
      </c>
      <c r="C254" s="103" t="s">
        <v>873</v>
      </c>
      <c r="D254" s="92" t="s">
        <v>1203</v>
      </c>
      <c r="E254" s="92" t="s">
        <v>1204</v>
      </c>
      <c r="F254" s="92" t="s">
        <v>1234</v>
      </c>
      <c r="G254" s="92"/>
      <c r="H254" s="83" t="s">
        <v>1155</v>
      </c>
      <c r="I254" s="92" t="s">
        <v>1206</v>
      </c>
      <c r="J254" s="83" t="s">
        <v>199</v>
      </c>
      <c r="K254" s="83" t="s">
        <v>199</v>
      </c>
      <c r="L254" s="83" t="s">
        <v>199</v>
      </c>
      <c r="M254" s="92" t="s">
        <v>1247</v>
      </c>
      <c r="N254" s="92" t="s">
        <v>1248</v>
      </c>
      <c r="O254" s="92" t="s">
        <v>1249</v>
      </c>
      <c r="P254" s="83" t="s">
        <v>496</v>
      </c>
      <c r="Q254" s="83" t="s">
        <v>1221</v>
      </c>
      <c r="R254" s="83" t="s">
        <v>99</v>
      </c>
      <c r="S254" s="94">
        <v>45580</v>
      </c>
      <c r="T254" s="94">
        <v>45614</v>
      </c>
      <c r="U254" s="94" t="s">
        <v>99</v>
      </c>
      <c r="V254" s="50" t="s">
        <v>1612</v>
      </c>
      <c r="W254" s="50" t="s">
        <v>1612</v>
      </c>
      <c r="X254" s="102">
        <v>0.25</v>
      </c>
      <c r="Y254" s="83" t="s">
        <v>207</v>
      </c>
      <c r="Z254" s="83" t="s">
        <v>376</v>
      </c>
      <c r="AA254" s="83" t="s">
        <v>356</v>
      </c>
      <c r="AB254" s="83" t="s">
        <v>904</v>
      </c>
      <c r="AC254" s="83" t="s">
        <v>199</v>
      </c>
      <c r="AD254" s="191" t="s">
        <v>492</v>
      </c>
      <c r="AE254" s="191" t="s">
        <v>249</v>
      </c>
      <c r="AF254" s="191" t="s">
        <v>199</v>
      </c>
      <c r="AG254" s="191" t="s">
        <v>199</v>
      </c>
      <c r="AH254" s="191" t="s">
        <v>199</v>
      </c>
      <c r="AI254" s="191" t="s">
        <v>199</v>
      </c>
      <c r="AJ254" s="98" t="s">
        <v>199</v>
      </c>
      <c r="AK254" s="98" t="s">
        <v>199</v>
      </c>
      <c r="AL254" s="92" t="s">
        <v>666</v>
      </c>
    </row>
    <row r="255" spans="2:38" s="198" customFormat="1" ht="171" hidden="1" x14ac:dyDescent="0.2">
      <c r="B255" s="92" t="s">
        <v>455</v>
      </c>
      <c r="C255" s="103" t="s">
        <v>873</v>
      </c>
      <c r="D255" s="92" t="s">
        <v>1203</v>
      </c>
      <c r="E255" s="92" t="s">
        <v>1204</v>
      </c>
      <c r="F255" s="92" t="s">
        <v>1234</v>
      </c>
      <c r="G255" s="92"/>
      <c r="H255" s="83" t="s">
        <v>1155</v>
      </c>
      <c r="I255" s="92" t="s">
        <v>1206</v>
      </c>
      <c r="J255" s="83" t="s">
        <v>199</v>
      </c>
      <c r="K255" s="83" t="s">
        <v>199</v>
      </c>
      <c r="L255" s="83" t="s">
        <v>199</v>
      </c>
      <c r="M255" s="92" t="s">
        <v>1250</v>
      </c>
      <c r="N255" s="92" t="s">
        <v>1251</v>
      </c>
      <c r="O255" s="92" t="s">
        <v>1252</v>
      </c>
      <c r="P255" s="83" t="s">
        <v>496</v>
      </c>
      <c r="Q255" s="83" t="s">
        <v>1221</v>
      </c>
      <c r="R255" s="83" t="s">
        <v>99</v>
      </c>
      <c r="S255" s="94">
        <v>45615</v>
      </c>
      <c r="T255" s="94">
        <v>45646</v>
      </c>
      <c r="U255" s="94" t="s">
        <v>519</v>
      </c>
      <c r="V255" s="50" t="s">
        <v>1612</v>
      </c>
      <c r="W255" s="50" t="s">
        <v>1612</v>
      </c>
      <c r="X255" s="102">
        <v>0.05</v>
      </c>
      <c r="Y255" s="83" t="s">
        <v>207</v>
      </c>
      <c r="Z255" s="83" t="s">
        <v>376</v>
      </c>
      <c r="AA255" s="83" t="s">
        <v>356</v>
      </c>
      <c r="AB255" s="83" t="s">
        <v>904</v>
      </c>
      <c r="AC255" s="83" t="s">
        <v>199</v>
      </c>
      <c r="AD255" s="191" t="s">
        <v>492</v>
      </c>
      <c r="AE255" s="191" t="s">
        <v>249</v>
      </c>
      <c r="AF255" s="191" t="s">
        <v>199</v>
      </c>
      <c r="AG255" s="191" t="s">
        <v>199</v>
      </c>
      <c r="AH255" s="191" t="s">
        <v>199</v>
      </c>
      <c r="AI255" s="191" t="s">
        <v>199</v>
      </c>
      <c r="AJ255" s="98" t="s">
        <v>199</v>
      </c>
      <c r="AK255" s="98" t="s">
        <v>199</v>
      </c>
      <c r="AL255" s="92" t="s">
        <v>666</v>
      </c>
    </row>
    <row r="256" spans="2:38" s="198" customFormat="1" ht="171" hidden="1" x14ac:dyDescent="0.2">
      <c r="B256" s="191" t="s">
        <v>455</v>
      </c>
      <c r="C256" s="192" t="s">
        <v>873</v>
      </c>
      <c r="D256" s="191" t="s">
        <v>1253</v>
      </c>
      <c r="E256" s="92" t="s">
        <v>1204</v>
      </c>
      <c r="F256" s="191" t="s">
        <v>1254</v>
      </c>
      <c r="G256" s="191"/>
      <c r="H256" s="191" t="s">
        <v>1197</v>
      </c>
      <c r="I256" s="191" t="s">
        <v>877</v>
      </c>
      <c r="J256" s="191" t="s">
        <v>199</v>
      </c>
      <c r="K256" s="191" t="s">
        <v>199</v>
      </c>
      <c r="L256" s="191" t="s">
        <v>199</v>
      </c>
      <c r="M256" s="191" t="s">
        <v>1255</v>
      </c>
      <c r="N256" s="191" t="s">
        <v>1256</v>
      </c>
      <c r="O256" s="194" t="s">
        <v>1257</v>
      </c>
      <c r="P256" s="191" t="s">
        <v>684</v>
      </c>
      <c r="Q256" s="191" t="s">
        <v>1258</v>
      </c>
      <c r="R256" s="83" t="s">
        <v>99</v>
      </c>
      <c r="S256" s="195">
        <v>45505</v>
      </c>
      <c r="T256" s="195">
        <v>45596</v>
      </c>
      <c r="U256" s="195" t="s">
        <v>519</v>
      </c>
      <c r="V256" s="51">
        <v>4000000</v>
      </c>
      <c r="W256" s="191"/>
      <c r="X256" s="191">
        <v>30</v>
      </c>
      <c r="Y256" s="191" t="s">
        <v>246</v>
      </c>
      <c r="Z256" s="83" t="s">
        <v>199</v>
      </c>
      <c r="AA256" s="83" t="s">
        <v>199</v>
      </c>
      <c r="AB256" s="83" t="s">
        <v>199</v>
      </c>
      <c r="AC256" s="83" t="s">
        <v>199</v>
      </c>
      <c r="AD256" s="191" t="s">
        <v>209</v>
      </c>
      <c r="AE256" s="191" t="s">
        <v>249</v>
      </c>
      <c r="AF256" s="191" t="s">
        <v>199</v>
      </c>
      <c r="AG256" s="191" t="s">
        <v>199</v>
      </c>
      <c r="AH256" s="191" t="s">
        <v>199</v>
      </c>
      <c r="AI256" s="83" t="s">
        <v>199</v>
      </c>
      <c r="AJ256" s="191" t="s">
        <v>199</v>
      </c>
      <c r="AK256" s="191" t="s">
        <v>199</v>
      </c>
      <c r="AL256" s="191" t="s">
        <v>1259</v>
      </c>
    </row>
    <row r="257" spans="2:38" s="198" customFormat="1" ht="171" hidden="1" x14ac:dyDescent="0.2">
      <c r="B257" s="191" t="s">
        <v>455</v>
      </c>
      <c r="C257" s="192" t="s">
        <v>873</v>
      </c>
      <c r="D257" s="191" t="s">
        <v>1253</v>
      </c>
      <c r="E257" s="92" t="s">
        <v>1204</v>
      </c>
      <c r="F257" s="191" t="s">
        <v>1254</v>
      </c>
      <c r="G257" s="191"/>
      <c r="H257" s="191" t="s">
        <v>1197</v>
      </c>
      <c r="I257" s="191" t="s">
        <v>877</v>
      </c>
      <c r="J257" s="191" t="s">
        <v>199</v>
      </c>
      <c r="K257" s="191" t="s">
        <v>199</v>
      </c>
      <c r="L257" s="191" t="s">
        <v>199</v>
      </c>
      <c r="M257" s="191" t="s">
        <v>1260</v>
      </c>
      <c r="N257" s="191" t="s">
        <v>1261</v>
      </c>
      <c r="O257" s="194" t="s">
        <v>1262</v>
      </c>
      <c r="P257" s="191" t="s">
        <v>684</v>
      </c>
      <c r="Q257" s="191" t="s">
        <v>1263</v>
      </c>
      <c r="R257" s="83" t="s">
        <v>99</v>
      </c>
      <c r="S257" s="195">
        <v>45505</v>
      </c>
      <c r="T257" s="195">
        <v>45580</v>
      </c>
      <c r="U257" s="195" t="s">
        <v>519</v>
      </c>
      <c r="V257" s="51">
        <v>3000000</v>
      </c>
      <c r="W257" s="191"/>
      <c r="X257" s="191">
        <v>25</v>
      </c>
      <c r="Y257" s="191" t="s">
        <v>246</v>
      </c>
      <c r="Z257" s="83" t="s">
        <v>199</v>
      </c>
      <c r="AA257" s="83" t="s">
        <v>199</v>
      </c>
      <c r="AB257" s="83" t="s">
        <v>199</v>
      </c>
      <c r="AC257" s="83" t="s">
        <v>199</v>
      </c>
      <c r="AD257" s="191" t="s">
        <v>209</v>
      </c>
      <c r="AE257" s="191" t="s">
        <v>249</v>
      </c>
      <c r="AF257" s="191" t="s">
        <v>199</v>
      </c>
      <c r="AG257" s="191" t="s">
        <v>199</v>
      </c>
      <c r="AH257" s="191" t="s">
        <v>199</v>
      </c>
      <c r="AI257" s="83" t="s">
        <v>199</v>
      </c>
      <c r="AJ257" s="191" t="s">
        <v>199</v>
      </c>
      <c r="AK257" s="191" t="s">
        <v>199</v>
      </c>
      <c r="AL257" s="191" t="s">
        <v>661</v>
      </c>
    </row>
    <row r="258" spans="2:38" s="198" customFormat="1" ht="171" hidden="1" x14ac:dyDescent="0.2">
      <c r="B258" s="191" t="s">
        <v>455</v>
      </c>
      <c r="C258" s="192" t="s">
        <v>873</v>
      </c>
      <c r="D258" s="191" t="s">
        <v>1253</v>
      </c>
      <c r="E258" s="92" t="s">
        <v>1204</v>
      </c>
      <c r="F258" s="191" t="s">
        <v>1254</v>
      </c>
      <c r="G258" s="191"/>
      <c r="H258" s="191" t="s">
        <v>1197</v>
      </c>
      <c r="I258" s="191" t="s">
        <v>877</v>
      </c>
      <c r="J258" s="191" t="s">
        <v>199</v>
      </c>
      <c r="K258" s="191" t="s">
        <v>199</v>
      </c>
      <c r="L258" s="191" t="s">
        <v>199</v>
      </c>
      <c r="M258" s="191" t="s">
        <v>1264</v>
      </c>
      <c r="N258" s="191" t="s">
        <v>1265</v>
      </c>
      <c r="O258" s="194" t="s">
        <v>1266</v>
      </c>
      <c r="P258" s="191" t="s">
        <v>684</v>
      </c>
      <c r="Q258" s="191" t="s">
        <v>199</v>
      </c>
      <c r="R258" s="83" t="s">
        <v>99</v>
      </c>
      <c r="S258" s="195">
        <v>45597</v>
      </c>
      <c r="T258" s="195">
        <v>45626</v>
      </c>
      <c r="U258" s="195" t="s">
        <v>99</v>
      </c>
      <c r="V258" s="51">
        <v>400000</v>
      </c>
      <c r="W258" s="191"/>
      <c r="X258" s="191">
        <v>20</v>
      </c>
      <c r="Y258" s="191" t="s">
        <v>246</v>
      </c>
      <c r="Z258" s="83" t="s">
        <v>199</v>
      </c>
      <c r="AA258" s="83" t="s">
        <v>199</v>
      </c>
      <c r="AB258" s="83" t="s">
        <v>199</v>
      </c>
      <c r="AC258" s="83" t="s">
        <v>199</v>
      </c>
      <c r="AD258" s="191" t="s">
        <v>209</v>
      </c>
      <c r="AE258" s="191" t="s">
        <v>249</v>
      </c>
      <c r="AF258" s="191" t="s">
        <v>199</v>
      </c>
      <c r="AG258" s="191" t="s">
        <v>199</v>
      </c>
      <c r="AH258" s="191" t="s">
        <v>199</v>
      </c>
      <c r="AI258" s="83" t="s">
        <v>199</v>
      </c>
      <c r="AJ258" s="191" t="s">
        <v>199</v>
      </c>
      <c r="AK258" s="191" t="s">
        <v>199</v>
      </c>
      <c r="AL258" s="191" t="s">
        <v>1259</v>
      </c>
    </row>
    <row r="259" spans="2:38" s="198" customFormat="1" ht="171" hidden="1" x14ac:dyDescent="0.2">
      <c r="B259" s="191" t="s">
        <v>455</v>
      </c>
      <c r="C259" s="192" t="s">
        <v>873</v>
      </c>
      <c r="D259" s="191" t="s">
        <v>1253</v>
      </c>
      <c r="E259" s="92" t="s">
        <v>1204</v>
      </c>
      <c r="F259" s="191" t="s">
        <v>1254</v>
      </c>
      <c r="G259" s="191"/>
      <c r="H259" s="191" t="s">
        <v>1197</v>
      </c>
      <c r="I259" s="191" t="s">
        <v>877</v>
      </c>
      <c r="J259" s="191" t="s">
        <v>199</v>
      </c>
      <c r="K259" s="191" t="s">
        <v>199</v>
      </c>
      <c r="L259" s="191" t="s">
        <v>199</v>
      </c>
      <c r="M259" s="191" t="s">
        <v>1267</v>
      </c>
      <c r="N259" s="191" t="s">
        <v>1268</v>
      </c>
      <c r="O259" s="194" t="s">
        <v>1269</v>
      </c>
      <c r="P259" s="191" t="s">
        <v>684</v>
      </c>
      <c r="Q259" s="191" t="s">
        <v>1270</v>
      </c>
      <c r="R259" s="83" t="s">
        <v>99</v>
      </c>
      <c r="S259" s="195">
        <v>45597</v>
      </c>
      <c r="T259" s="195">
        <v>45626</v>
      </c>
      <c r="U259" s="195" t="s">
        <v>519</v>
      </c>
      <c r="V259" s="51">
        <v>3600000</v>
      </c>
      <c r="W259" s="191"/>
      <c r="X259" s="191">
        <v>15</v>
      </c>
      <c r="Y259" s="191" t="s">
        <v>246</v>
      </c>
      <c r="Z259" s="83" t="s">
        <v>199</v>
      </c>
      <c r="AA259" s="83" t="s">
        <v>199</v>
      </c>
      <c r="AB259" s="83" t="s">
        <v>199</v>
      </c>
      <c r="AC259" s="83" t="s">
        <v>199</v>
      </c>
      <c r="AD259" s="191" t="s">
        <v>209</v>
      </c>
      <c r="AE259" s="191" t="s">
        <v>249</v>
      </c>
      <c r="AF259" s="191" t="s">
        <v>199</v>
      </c>
      <c r="AG259" s="191" t="s">
        <v>199</v>
      </c>
      <c r="AH259" s="191" t="s">
        <v>199</v>
      </c>
      <c r="AI259" s="83" t="s">
        <v>199</v>
      </c>
      <c r="AJ259" s="191" t="s">
        <v>199</v>
      </c>
      <c r="AK259" s="191" t="s">
        <v>199</v>
      </c>
      <c r="AL259" s="191" t="s">
        <v>1271</v>
      </c>
    </row>
    <row r="260" spans="2:38" s="198" customFormat="1" ht="171" hidden="1" x14ac:dyDescent="0.2">
      <c r="B260" s="191" t="s">
        <v>455</v>
      </c>
      <c r="C260" s="192" t="s">
        <v>873</v>
      </c>
      <c r="D260" s="191" t="s">
        <v>1253</v>
      </c>
      <c r="E260" s="92" t="s">
        <v>1204</v>
      </c>
      <c r="F260" s="191" t="s">
        <v>1254</v>
      </c>
      <c r="G260" s="191"/>
      <c r="H260" s="191" t="s">
        <v>1197</v>
      </c>
      <c r="I260" s="191" t="s">
        <v>877</v>
      </c>
      <c r="J260" s="191" t="s">
        <v>199</v>
      </c>
      <c r="K260" s="191" t="s">
        <v>199</v>
      </c>
      <c r="L260" s="191" t="s">
        <v>199</v>
      </c>
      <c r="M260" s="191" t="s">
        <v>1272</v>
      </c>
      <c r="N260" s="191" t="s">
        <v>1273</v>
      </c>
      <c r="O260" s="191" t="s">
        <v>1274</v>
      </c>
      <c r="P260" s="191" t="s">
        <v>684</v>
      </c>
      <c r="Q260" s="191" t="s">
        <v>1270</v>
      </c>
      <c r="R260" s="83" t="s">
        <v>99</v>
      </c>
      <c r="S260" s="195">
        <v>45597</v>
      </c>
      <c r="T260" s="195">
        <v>45626</v>
      </c>
      <c r="U260" s="195" t="s">
        <v>519</v>
      </c>
      <c r="V260" s="51">
        <v>2000000</v>
      </c>
      <c r="W260" s="191"/>
      <c r="X260" s="191">
        <v>10</v>
      </c>
      <c r="Y260" s="191" t="s">
        <v>246</v>
      </c>
      <c r="Z260" s="83" t="s">
        <v>199</v>
      </c>
      <c r="AA260" s="83" t="s">
        <v>199</v>
      </c>
      <c r="AB260" s="83" t="s">
        <v>199</v>
      </c>
      <c r="AC260" s="83" t="s">
        <v>199</v>
      </c>
      <c r="AD260" s="191" t="s">
        <v>209</v>
      </c>
      <c r="AE260" s="191" t="s">
        <v>249</v>
      </c>
      <c r="AF260" s="191" t="s">
        <v>199</v>
      </c>
      <c r="AG260" s="191" t="s">
        <v>199</v>
      </c>
      <c r="AH260" s="191" t="s">
        <v>199</v>
      </c>
      <c r="AI260" s="83" t="s">
        <v>199</v>
      </c>
      <c r="AJ260" s="191" t="s">
        <v>199</v>
      </c>
      <c r="AK260" s="191" t="s">
        <v>199</v>
      </c>
      <c r="AL260" s="191" t="s">
        <v>1259</v>
      </c>
    </row>
    <row r="261" spans="2:38" s="198" customFormat="1" ht="171" hidden="1" x14ac:dyDescent="0.2">
      <c r="B261" s="191" t="s">
        <v>455</v>
      </c>
      <c r="C261" s="192" t="s">
        <v>873</v>
      </c>
      <c r="D261" s="191" t="s">
        <v>1253</v>
      </c>
      <c r="E261" s="92" t="s">
        <v>1204</v>
      </c>
      <c r="F261" s="191" t="s">
        <v>1275</v>
      </c>
      <c r="G261" s="191"/>
      <c r="H261" s="191" t="s">
        <v>1197</v>
      </c>
      <c r="I261" s="191" t="s">
        <v>877</v>
      </c>
      <c r="J261" s="191" t="s">
        <v>199</v>
      </c>
      <c r="K261" s="191" t="s">
        <v>199</v>
      </c>
      <c r="L261" s="191" t="s">
        <v>199</v>
      </c>
      <c r="M261" s="191" t="s">
        <v>1276</v>
      </c>
      <c r="N261" s="191" t="s">
        <v>1277</v>
      </c>
      <c r="O261" s="209" t="s">
        <v>1278</v>
      </c>
      <c r="P261" s="191" t="s">
        <v>817</v>
      </c>
      <c r="Q261" s="191" t="s">
        <v>1279</v>
      </c>
      <c r="R261" s="191" t="s">
        <v>99</v>
      </c>
      <c r="S261" s="195">
        <v>45306</v>
      </c>
      <c r="T261" s="195">
        <v>45319</v>
      </c>
      <c r="U261" s="50" t="s">
        <v>519</v>
      </c>
      <c r="V261" s="191"/>
      <c r="W261" s="191"/>
      <c r="X261" s="196">
        <v>0.1</v>
      </c>
      <c r="Y261" s="191" t="s">
        <v>1280</v>
      </c>
      <c r="Z261" s="191" t="s">
        <v>356</v>
      </c>
      <c r="AA261" s="83" t="s">
        <v>199</v>
      </c>
      <c r="AB261" s="83" t="s">
        <v>199</v>
      </c>
      <c r="AC261" s="83" t="s">
        <v>199</v>
      </c>
      <c r="AD261" s="191" t="s">
        <v>209</v>
      </c>
      <c r="AE261" s="191" t="s">
        <v>199</v>
      </c>
      <c r="AF261" s="191" t="s">
        <v>199</v>
      </c>
      <c r="AG261" s="191" t="s">
        <v>199</v>
      </c>
      <c r="AH261" s="191" t="s">
        <v>199</v>
      </c>
      <c r="AI261" s="191" t="s">
        <v>199</v>
      </c>
      <c r="AJ261" s="191" t="s">
        <v>199</v>
      </c>
      <c r="AK261" s="191" t="s">
        <v>199</v>
      </c>
      <c r="AL261" s="191" t="s">
        <v>199</v>
      </c>
    </row>
    <row r="262" spans="2:38" s="198" customFormat="1" ht="171" hidden="1" x14ac:dyDescent="0.2">
      <c r="B262" s="191" t="s">
        <v>455</v>
      </c>
      <c r="C262" s="192" t="s">
        <v>873</v>
      </c>
      <c r="D262" s="191" t="s">
        <v>1253</v>
      </c>
      <c r="E262" s="92" t="s">
        <v>1204</v>
      </c>
      <c r="F262" s="191" t="s">
        <v>1275</v>
      </c>
      <c r="G262" s="191"/>
      <c r="H262" s="191" t="s">
        <v>1197</v>
      </c>
      <c r="I262" s="191" t="s">
        <v>877</v>
      </c>
      <c r="J262" s="191" t="s">
        <v>199</v>
      </c>
      <c r="K262" s="191" t="s">
        <v>199</v>
      </c>
      <c r="L262" s="191" t="s">
        <v>199</v>
      </c>
      <c r="M262" s="191" t="s">
        <v>1281</v>
      </c>
      <c r="N262" s="191" t="s">
        <v>1282</v>
      </c>
      <c r="O262" s="209" t="s">
        <v>1283</v>
      </c>
      <c r="P262" s="191" t="s">
        <v>817</v>
      </c>
      <c r="Q262" s="191" t="s">
        <v>1279</v>
      </c>
      <c r="R262" s="191" t="s">
        <v>99</v>
      </c>
      <c r="S262" s="195">
        <v>45319</v>
      </c>
      <c r="T262" s="195">
        <v>45350</v>
      </c>
      <c r="U262" s="50" t="s">
        <v>519</v>
      </c>
      <c r="V262" s="191"/>
      <c r="W262" s="191"/>
      <c r="X262" s="196">
        <v>0.1</v>
      </c>
      <c r="Y262" s="191" t="s">
        <v>1280</v>
      </c>
      <c r="Z262" s="191" t="s">
        <v>356</v>
      </c>
      <c r="AA262" s="83" t="s">
        <v>199</v>
      </c>
      <c r="AB262" s="83" t="s">
        <v>199</v>
      </c>
      <c r="AC262" s="83" t="s">
        <v>199</v>
      </c>
      <c r="AD262" s="191" t="s">
        <v>209</v>
      </c>
      <c r="AE262" s="191" t="s">
        <v>199</v>
      </c>
      <c r="AF262" s="191" t="s">
        <v>199</v>
      </c>
      <c r="AG262" s="191" t="s">
        <v>199</v>
      </c>
      <c r="AH262" s="191" t="s">
        <v>199</v>
      </c>
      <c r="AI262" s="191" t="s">
        <v>199</v>
      </c>
      <c r="AJ262" s="191" t="s">
        <v>199</v>
      </c>
      <c r="AK262" s="191" t="s">
        <v>199</v>
      </c>
      <c r="AL262" s="191" t="s">
        <v>199</v>
      </c>
    </row>
    <row r="263" spans="2:38" s="198" customFormat="1" ht="171" hidden="1" x14ac:dyDescent="0.2">
      <c r="B263" s="191" t="s">
        <v>455</v>
      </c>
      <c r="C263" s="192" t="s">
        <v>873</v>
      </c>
      <c r="D263" s="191" t="s">
        <v>1253</v>
      </c>
      <c r="E263" s="92" t="s">
        <v>1204</v>
      </c>
      <c r="F263" s="191" t="s">
        <v>1275</v>
      </c>
      <c r="G263" s="191"/>
      <c r="H263" s="191" t="s">
        <v>1197</v>
      </c>
      <c r="I263" s="191" t="s">
        <v>877</v>
      </c>
      <c r="J263" s="191" t="s">
        <v>199</v>
      </c>
      <c r="K263" s="191" t="s">
        <v>199</v>
      </c>
      <c r="L263" s="191" t="s">
        <v>199</v>
      </c>
      <c r="M263" s="191" t="s">
        <v>1284</v>
      </c>
      <c r="N263" s="191" t="s">
        <v>1285</v>
      </c>
      <c r="O263" s="209" t="s">
        <v>1286</v>
      </c>
      <c r="P263" s="191" t="s">
        <v>817</v>
      </c>
      <c r="Q263" s="191" t="s">
        <v>1279</v>
      </c>
      <c r="R263" s="191" t="s">
        <v>99</v>
      </c>
      <c r="S263" s="195">
        <v>45323</v>
      </c>
      <c r="T263" s="195">
        <v>45337</v>
      </c>
      <c r="U263" s="50" t="s">
        <v>519</v>
      </c>
      <c r="V263" s="191"/>
      <c r="W263" s="191"/>
      <c r="X263" s="196">
        <v>0.1</v>
      </c>
      <c r="Y263" s="191" t="s">
        <v>1280</v>
      </c>
      <c r="Z263" s="191" t="s">
        <v>356</v>
      </c>
      <c r="AA263" s="83" t="s">
        <v>199</v>
      </c>
      <c r="AB263" s="83" t="s">
        <v>199</v>
      </c>
      <c r="AC263" s="83" t="s">
        <v>199</v>
      </c>
      <c r="AD263" s="191" t="s">
        <v>209</v>
      </c>
      <c r="AE263" s="191" t="s">
        <v>199</v>
      </c>
      <c r="AF263" s="191" t="s">
        <v>199</v>
      </c>
      <c r="AG263" s="191" t="s">
        <v>199</v>
      </c>
      <c r="AH263" s="191" t="s">
        <v>199</v>
      </c>
      <c r="AI263" s="191" t="s">
        <v>199</v>
      </c>
      <c r="AJ263" s="191" t="s">
        <v>199</v>
      </c>
      <c r="AK263" s="191" t="s">
        <v>199</v>
      </c>
      <c r="AL263" s="191" t="s">
        <v>199</v>
      </c>
    </row>
    <row r="264" spans="2:38" s="198" customFormat="1" ht="171" hidden="1" x14ac:dyDescent="0.2">
      <c r="B264" s="191" t="s">
        <v>455</v>
      </c>
      <c r="C264" s="192" t="s">
        <v>873</v>
      </c>
      <c r="D264" s="191" t="s">
        <v>1253</v>
      </c>
      <c r="E264" s="92" t="s">
        <v>1204</v>
      </c>
      <c r="F264" s="191" t="s">
        <v>1275</v>
      </c>
      <c r="G264" s="191"/>
      <c r="H264" s="191" t="s">
        <v>1197</v>
      </c>
      <c r="I264" s="191" t="s">
        <v>877</v>
      </c>
      <c r="J264" s="191" t="s">
        <v>199</v>
      </c>
      <c r="K264" s="191" t="s">
        <v>199</v>
      </c>
      <c r="L264" s="191" t="s">
        <v>199</v>
      </c>
      <c r="M264" s="191" t="s">
        <v>1287</v>
      </c>
      <c r="N264" s="191" t="s">
        <v>1288</v>
      </c>
      <c r="O264" s="209" t="s">
        <v>1289</v>
      </c>
      <c r="P264" s="191" t="s">
        <v>817</v>
      </c>
      <c r="Q264" s="191" t="s">
        <v>1279</v>
      </c>
      <c r="R264" s="191" t="s">
        <v>99</v>
      </c>
      <c r="S264" s="195">
        <v>45337</v>
      </c>
      <c r="T264" s="195">
        <v>45342</v>
      </c>
      <c r="U264" s="50" t="s">
        <v>519</v>
      </c>
      <c r="V264" s="191"/>
      <c r="W264" s="191"/>
      <c r="X264" s="196">
        <v>0.1</v>
      </c>
      <c r="Y264" s="191" t="s">
        <v>1280</v>
      </c>
      <c r="Z264" s="191" t="s">
        <v>1290</v>
      </c>
      <c r="AA264" s="191" t="s">
        <v>356</v>
      </c>
      <c r="AB264" s="83" t="s">
        <v>199</v>
      </c>
      <c r="AC264" s="83" t="s">
        <v>199</v>
      </c>
      <c r="AD264" s="191" t="s">
        <v>209</v>
      </c>
      <c r="AE264" s="191" t="s">
        <v>199</v>
      </c>
      <c r="AF264" s="191" t="s">
        <v>199</v>
      </c>
      <c r="AG264" s="191" t="s">
        <v>199</v>
      </c>
      <c r="AH264" s="191" t="s">
        <v>199</v>
      </c>
      <c r="AI264" s="191" t="s">
        <v>199</v>
      </c>
      <c r="AJ264" s="191" t="s">
        <v>199</v>
      </c>
      <c r="AK264" s="191" t="s">
        <v>199</v>
      </c>
      <c r="AL264" s="191" t="s">
        <v>199</v>
      </c>
    </row>
    <row r="265" spans="2:38" s="198" customFormat="1" ht="171" hidden="1" x14ac:dyDescent="0.2">
      <c r="B265" s="191" t="s">
        <v>455</v>
      </c>
      <c r="C265" s="192" t="s">
        <v>873</v>
      </c>
      <c r="D265" s="191" t="s">
        <v>1253</v>
      </c>
      <c r="E265" s="92" t="s">
        <v>1204</v>
      </c>
      <c r="F265" s="191" t="s">
        <v>1275</v>
      </c>
      <c r="G265" s="191"/>
      <c r="H265" s="191" t="s">
        <v>1197</v>
      </c>
      <c r="I265" s="191" t="s">
        <v>877</v>
      </c>
      <c r="J265" s="191" t="s">
        <v>199</v>
      </c>
      <c r="K265" s="191" t="s">
        <v>199</v>
      </c>
      <c r="L265" s="191" t="s">
        <v>199</v>
      </c>
      <c r="M265" s="191" t="s">
        <v>1291</v>
      </c>
      <c r="N265" s="191" t="s">
        <v>1292</v>
      </c>
      <c r="O265" s="209" t="s">
        <v>1293</v>
      </c>
      <c r="P265" s="191" t="s">
        <v>817</v>
      </c>
      <c r="Q265" s="191" t="s">
        <v>1279</v>
      </c>
      <c r="R265" s="191" t="s">
        <v>99</v>
      </c>
      <c r="S265" s="195">
        <v>45342</v>
      </c>
      <c r="T265" s="195">
        <v>45366</v>
      </c>
      <c r="U265" s="50" t="s">
        <v>519</v>
      </c>
      <c r="V265" s="191"/>
      <c r="W265" s="191"/>
      <c r="X265" s="196">
        <v>0.1</v>
      </c>
      <c r="Y265" s="191" t="s">
        <v>1280</v>
      </c>
      <c r="Z265" s="191" t="s">
        <v>1290</v>
      </c>
      <c r="AA265" s="191" t="s">
        <v>356</v>
      </c>
      <c r="AB265" s="83" t="s">
        <v>199</v>
      </c>
      <c r="AC265" s="83" t="s">
        <v>199</v>
      </c>
      <c r="AD265" s="191" t="s">
        <v>209</v>
      </c>
      <c r="AE265" s="191" t="s">
        <v>199</v>
      </c>
      <c r="AF265" s="191" t="s">
        <v>199</v>
      </c>
      <c r="AG265" s="191" t="s">
        <v>199</v>
      </c>
      <c r="AH265" s="191" t="s">
        <v>199</v>
      </c>
      <c r="AI265" s="191" t="s">
        <v>199</v>
      </c>
      <c r="AJ265" s="191" t="s">
        <v>199</v>
      </c>
      <c r="AK265" s="191" t="s">
        <v>199</v>
      </c>
      <c r="AL265" s="191" t="s">
        <v>199</v>
      </c>
    </row>
    <row r="266" spans="2:38" s="198" customFormat="1" ht="171" hidden="1" x14ac:dyDescent="0.2">
      <c r="B266" s="191" t="s">
        <v>455</v>
      </c>
      <c r="C266" s="192" t="s">
        <v>873</v>
      </c>
      <c r="D266" s="191" t="s">
        <v>1253</v>
      </c>
      <c r="E266" s="92" t="s">
        <v>1204</v>
      </c>
      <c r="F266" s="191" t="s">
        <v>1275</v>
      </c>
      <c r="G266" s="191"/>
      <c r="H266" s="191" t="s">
        <v>1197</v>
      </c>
      <c r="I266" s="191" t="s">
        <v>877</v>
      </c>
      <c r="J266" s="191" t="s">
        <v>199</v>
      </c>
      <c r="K266" s="191" t="s">
        <v>199</v>
      </c>
      <c r="L266" s="191" t="s">
        <v>199</v>
      </c>
      <c r="M266" s="191" t="s">
        <v>1294</v>
      </c>
      <c r="N266" s="191" t="s">
        <v>1295</v>
      </c>
      <c r="O266" s="209" t="s">
        <v>1296</v>
      </c>
      <c r="P266" s="191" t="s">
        <v>817</v>
      </c>
      <c r="Q266" s="191" t="s">
        <v>1279</v>
      </c>
      <c r="R266" s="191" t="s">
        <v>99</v>
      </c>
      <c r="S266" s="195">
        <v>45342</v>
      </c>
      <c r="T266" s="195">
        <v>45381</v>
      </c>
      <c r="U266" s="50" t="s">
        <v>519</v>
      </c>
      <c r="V266" s="191"/>
      <c r="W266" s="191"/>
      <c r="X266" s="196">
        <v>0.1</v>
      </c>
      <c r="Y266" s="191" t="s">
        <v>1280</v>
      </c>
      <c r="Z266" s="191" t="s">
        <v>1290</v>
      </c>
      <c r="AA266" s="191" t="s">
        <v>1297</v>
      </c>
      <c r="AB266" s="191" t="s">
        <v>356</v>
      </c>
      <c r="AC266" s="83" t="s">
        <v>199</v>
      </c>
      <c r="AD266" s="191" t="s">
        <v>209</v>
      </c>
      <c r="AE266" s="191" t="s">
        <v>199</v>
      </c>
      <c r="AF266" s="191" t="s">
        <v>199</v>
      </c>
      <c r="AG266" s="191" t="s">
        <v>199</v>
      </c>
      <c r="AH266" s="191" t="s">
        <v>199</v>
      </c>
      <c r="AI266" s="191" t="s">
        <v>199</v>
      </c>
      <c r="AJ266" s="191" t="s">
        <v>199</v>
      </c>
      <c r="AK266" s="191" t="s">
        <v>199</v>
      </c>
      <c r="AL266" s="191" t="s">
        <v>199</v>
      </c>
    </row>
    <row r="267" spans="2:38" s="198" customFormat="1" ht="171" hidden="1" x14ac:dyDescent="0.2">
      <c r="B267" s="191" t="s">
        <v>455</v>
      </c>
      <c r="C267" s="192" t="s">
        <v>873</v>
      </c>
      <c r="D267" s="191" t="s">
        <v>1253</v>
      </c>
      <c r="E267" s="92" t="s">
        <v>1204</v>
      </c>
      <c r="F267" s="191" t="s">
        <v>1275</v>
      </c>
      <c r="G267" s="191"/>
      <c r="H267" s="191" t="s">
        <v>1197</v>
      </c>
      <c r="I267" s="191" t="s">
        <v>877</v>
      </c>
      <c r="J267" s="191" t="s">
        <v>199</v>
      </c>
      <c r="K267" s="191" t="s">
        <v>199</v>
      </c>
      <c r="L267" s="191" t="s">
        <v>199</v>
      </c>
      <c r="M267" s="191" t="s">
        <v>1298</v>
      </c>
      <c r="N267" s="191" t="s">
        <v>1299</v>
      </c>
      <c r="O267" s="209" t="s">
        <v>1300</v>
      </c>
      <c r="P267" s="191" t="s">
        <v>817</v>
      </c>
      <c r="Q267" s="191" t="s">
        <v>1279</v>
      </c>
      <c r="R267" s="191" t="s">
        <v>99</v>
      </c>
      <c r="S267" s="195">
        <v>45383</v>
      </c>
      <c r="T267" s="195">
        <v>45427</v>
      </c>
      <c r="U267" s="50" t="s">
        <v>519</v>
      </c>
      <c r="V267" s="191"/>
      <c r="W267" s="191"/>
      <c r="X267" s="196">
        <v>0.1</v>
      </c>
      <c r="Y267" s="191" t="s">
        <v>1280</v>
      </c>
      <c r="Z267" s="191" t="s">
        <v>1290</v>
      </c>
      <c r="AA267" s="191" t="s">
        <v>1297</v>
      </c>
      <c r="AB267" s="191" t="s">
        <v>356</v>
      </c>
      <c r="AC267" s="83" t="s">
        <v>199</v>
      </c>
      <c r="AD267" s="191" t="s">
        <v>209</v>
      </c>
      <c r="AE267" s="191" t="s">
        <v>199</v>
      </c>
      <c r="AF267" s="191" t="s">
        <v>199</v>
      </c>
      <c r="AG267" s="191" t="s">
        <v>199</v>
      </c>
      <c r="AH267" s="191" t="s">
        <v>199</v>
      </c>
      <c r="AI267" s="191" t="s">
        <v>199</v>
      </c>
      <c r="AJ267" s="191" t="s">
        <v>199</v>
      </c>
      <c r="AK267" s="191" t="s">
        <v>199</v>
      </c>
      <c r="AL267" s="191" t="s">
        <v>199</v>
      </c>
    </row>
    <row r="268" spans="2:38" s="198" customFormat="1" ht="171" hidden="1" x14ac:dyDescent="0.2">
      <c r="B268" s="191" t="s">
        <v>455</v>
      </c>
      <c r="C268" s="192" t="s">
        <v>873</v>
      </c>
      <c r="D268" s="191" t="s">
        <v>1253</v>
      </c>
      <c r="E268" s="92" t="s">
        <v>1204</v>
      </c>
      <c r="F268" s="191" t="s">
        <v>1275</v>
      </c>
      <c r="G268" s="191"/>
      <c r="H268" s="191" t="s">
        <v>1197</v>
      </c>
      <c r="I268" s="191" t="s">
        <v>877</v>
      </c>
      <c r="J268" s="191" t="s">
        <v>199</v>
      </c>
      <c r="K268" s="191" t="s">
        <v>199</v>
      </c>
      <c r="L268" s="191" t="s">
        <v>199</v>
      </c>
      <c r="M268" s="191" t="s">
        <v>1301</v>
      </c>
      <c r="N268" s="191" t="s">
        <v>1302</v>
      </c>
      <c r="O268" s="209" t="s">
        <v>1303</v>
      </c>
      <c r="P268" s="191" t="s">
        <v>817</v>
      </c>
      <c r="Q268" s="191" t="s">
        <v>1279</v>
      </c>
      <c r="R268" s="191" t="s">
        <v>99</v>
      </c>
      <c r="S268" s="195">
        <v>45397</v>
      </c>
      <c r="T268" s="195">
        <v>45473</v>
      </c>
      <c r="U268" s="50" t="s">
        <v>519</v>
      </c>
      <c r="V268" s="191"/>
      <c r="W268" s="191"/>
      <c r="X268" s="196">
        <v>0.1</v>
      </c>
      <c r="Y268" s="191" t="s">
        <v>1280</v>
      </c>
      <c r="Z268" s="191" t="s">
        <v>1290</v>
      </c>
      <c r="AA268" s="191" t="s">
        <v>1297</v>
      </c>
      <c r="AB268" s="191" t="s">
        <v>356</v>
      </c>
      <c r="AC268" s="83" t="s">
        <v>199</v>
      </c>
      <c r="AD268" s="191" t="s">
        <v>209</v>
      </c>
      <c r="AE268" s="191" t="s">
        <v>199</v>
      </c>
      <c r="AF268" s="191" t="s">
        <v>199</v>
      </c>
      <c r="AG268" s="191" t="s">
        <v>199</v>
      </c>
      <c r="AH268" s="191" t="s">
        <v>199</v>
      </c>
      <c r="AI268" s="191" t="s">
        <v>199</v>
      </c>
      <c r="AJ268" s="191" t="s">
        <v>199</v>
      </c>
      <c r="AK268" s="191" t="s">
        <v>199</v>
      </c>
      <c r="AL268" s="191" t="s">
        <v>199</v>
      </c>
    </row>
    <row r="269" spans="2:38" s="198" customFormat="1" ht="171" hidden="1" x14ac:dyDescent="0.2">
      <c r="B269" s="191" t="s">
        <v>455</v>
      </c>
      <c r="C269" s="192" t="s">
        <v>873</v>
      </c>
      <c r="D269" s="191" t="s">
        <v>1253</v>
      </c>
      <c r="E269" s="92" t="s">
        <v>1204</v>
      </c>
      <c r="F269" s="191" t="s">
        <v>1275</v>
      </c>
      <c r="G269" s="191"/>
      <c r="H269" s="191" t="s">
        <v>1197</v>
      </c>
      <c r="I269" s="191" t="s">
        <v>877</v>
      </c>
      <c r="J269" s="191" t="s">
        <v>199</v>
      </c>
      <c r="K269" s="191" t="s">
        <v>199</v>
      </c>
      <c r="L269" s="191" t="s">
        <v>199</v>
      </c>
      <c r="M269" s="191" t="s">
        <v>1304</v>
      </c>
      <c r="N269" s="191" t="s">
        <v>1305</v>
      </c>
      <c r="O269" s="209" t="s">
        <v>1306</v>
      </c>
      <c r="P269" s="191" t="s">
        <v>817</v>
      </c>
      <c r="Q269" s="191" t="s">
        <v>1279</v>
      </c>
      <c r="R269" s="191" t="s">
        <v>99</v>
      </c>
      <c r="S269" s="195">
        <v>45352</v>
      </c>
      <c r="T269" s="195">
        <v>45397</v>
      </c>
      <c r="U269" s="50" t="s">
        <v>519</v>
      </c>
      <c r="V269" s="191"/>
      <c r="W269" s="191"/>
      <c r="X269" s="196">
        <v>0.1</v>
      </c>
      <c r="Y269" s="191" t="s">
        <v>1280</v>
      </c>
      <c r="Z269" s="191" t="s">
        <v>1297</v>
      </c>
      <c r="AA269" s="191" t="s">
        <v>356</v>
      </c>
      <c r="AB269" s="83" t="s">
        <v>199</v>
      </c>
      <c r="AC269" s="83" t="s">
        <v>199</v>
      </c>
      <c r="AD269" s="191" t="s">
        <v>209</v>
      </c>
      <c r="AE269" s="191" t="s">
        <v>199</v>
      </c>
      <c r="AF269" s="191" t="s">
        <v>199</v>
      </c>
      <c r="AG269" s="191" t="s">
        <v>199</v>
      </c>
      <c r="AH269" s="191" t="s">
        <v>199</v>
      </c>
      <c r="AI269" s="191" t="s">
        <v>199</v>
      </c>
      <c r="AJ269" s="191" t="s">
        <v>199</v>
      </c>
      <c r="AK269" s="191" t="s">
        <v>199</v>
      </c>
      <c r="AL269" s="191" t="s">
        <v>199</v>
      </c>
    </row>
    <row r="270" spans="2:38" s="198" customFormat="1" ht="171" hidden="1" x14ac:dyDescent="0.2">
      <c r="B270" s="191" t="s">
        <v>455</v>
      </c>
      <c r="C270" s="192" t="s">
        <v>873</v>
      </c>
      <c r="D270" s="191" t="s">
        <v>1253</v>
      </c>
      <c r="E270" s="92" t="s">
        <v>1204</v>
      </c>
      <c r="F270" s="191" t="s">
        <v>1275</v>
      </c>
      <c r="G270" s="191"/>
      <c r="H270" s="191" t="s">
        <v>1197</v>
      </c>
      <c r="I270" s="191" t="s">
        <v>877</v>
      </c>
      <c r="J270" s="191" t="s">
        <v>199</v>
      </c>
      <c r="K270" s="191" t="s">
        <v>199</v>
      </c>
      <c r="L270" s="191" t="s">
        <v>199</v>
      </c>
      <c r="M270" s="191" t="s">
        <v>1307</v>
      </c>
      <c r="N270" s="191" t="s">
        <v>1308</v>
      </c>
      <c r="O270" s="209" t="s">
        <v>1309</v>
      </c>
      <c r="P270" s="191" t="s">
        <v>817</v>
      </c>
      <c r="Q270" s="191" t="s">
        <v>1279</v>
      </c>
      <c r="R270" s="191" t="s">
        <v>99</v>
      </c>
      <c r="S270" s="195">
        <v>45397</v>
      </c>
      <c r="T270" s="195">
        <v>45412</v>
      </c>
      <c r="U270" s="50" t="s">
        <v>519</v>
      </c>
      <c r="V270" s="191"/>
      <c r="W270" s="191"/>
      <c r="X270" s="196">
        <v>0.1</v>
      </c>
      <c r="Y270" s="191" t="s">
        <v>1280</v>
      </c>
      <c r="Z270" s="191" t="s">
        <v>1297</v>
      </c>
      <c r="AA270" s="191" t="s">
        <v>356</v>
      </c>
      <c r="AB270" s="83" t="s">
        <v>199</v>
      </c>
      <c r="AC270" s="83" t="s">
        <v>199</v>
      </c>
      <c r="AD270" s="191" t="s">
        <v>209</v>
      </c>
      <c r="AE270" s="191" t="s">
        <v>199</v>
      </c>
      <c r="AF270" s="191" t="s">
        <v>199</v>
      </c>
      <c r="AG270" s="191" t="s">
        <v>199</v>
      </c>
      <c r="AH270" s="191" t="s">
        <v>199</v>
      </c>
      <c r="AI270" s="191" t="s">
        <v>199</v>
      </c>
      <c r="AJ270" s="191" t="s">
        <v>199</v>
      </c>
      <c r="AK270" s="191" t="s">
        <v>199</v>
      </c>
      <c r="AL270" s="191" t="s">
        <v>199</v>
      </c>
    </row>
    <row r="271" spans="2:38" s="198" customFormat="1" ht="171" hidden="1" x14ac:dyDescent="0.2">
      <c r="B271" s="191" t="s">
        <v>455</v>
      </c>
      <c r="C271" s="192" t="s">
        <v>873</v>
      </c>
      <c r="D271" s="191" t="s">
        <v>1253</v>
      </c>
      <c r="E271" s="92" t="s">
        <v>1204</v>
      </c>
      <c r="F271" s="191" t="s">
        <v>1338</v>
      </c>
      <c r="G271" s="191"/>
      <c r="H271" s="191" t="s">
        <v>1197</v>
      </c>
      <c r="I271" s="191" t="s">
        <v>877</v>
      </c>
      <c r="J271" s="191" t="s">
        <v>199</v>
      </c>
      <c r="K271" s="191" t="s">
        <v>199</v>
      </c>
      <c r="L271" s="191" t="s">
        <v>199</v>
      </c>
      <c r="M271" s="191" t="s">
        <v>1339</v>
      </c>
      <c r="N271" s="209" t="s">
        <v>1340</v>
      </c>
      <c r="O271" s="209" t="s">
        <v>1341</v>
      </c>
      <c r="P271" s="191" t="s">
        <v>817</v>
      </c>
      <c r="Q271" s="191" t="s">
        <v>1279</v>
      </c>
      <c r="R271" s="191" t="s">
        <v>99</v>
      </c>
      <c r="S271" s="195">
        <v>45337</v>
      </c>
      <c r="T271" s="195">
        <v>45366</v>
      </c>
      <c r="U271" s="50" t="s">
        <v>519</v>
      </c>
      <c r="V271" s="191"/>
      <c r="W271" s="191"/>
      <c r="X271" s="196">
        <v>0.2</v>
      </c>
      <c r="Y271" s="191" t="s">
        <v>1280</v>
      </c>
      <c r="Z271" s="191" t="s">
        <v>356</v>
      </c>
      <c r="AA271" s="83" t="s">
        <v>199</v>
      </c>
      <c r="AB271" s="83" t="s">
        <v>199</v>
      </c>
      <c r="AC271" s="83" t="s">
        <v>199</v>
      </c>
      <c r="AD271" s="191" t="s">
        <v>492</v>
      </c>
      <c r="AE271" s="191" t="s">
        <v>199</v>
      </c>
      <c r="AF271" s="83" t="s">
        <v>199</v>
      </c>
      <c r="AG271" s="191" t="s">
        <v>199</v>
      </c>
      <c r="AH271" s="191" t="s">
        <v>199</v>
      </c>
      <c r="AI271" s="191" t="s">
        <v>199</v>
      </c>
      <c r="AJ271" s="191" t="s">
        <v>199</v>
      </c>
      <c r="AK271" s="191" t="s">
        <v>199</v>
      </c>
      <c r="AL271" s="191" t="s">
        <v>199</v>
      </c>
    </row>
    <row r="272" spans="2:38" s="198" customFormat="1" ht="171" hidden="1" x14ac:dyDescent="0.2">
      <c r="B272" s="191" t="s">
        <v>455</v>
      </c>
      <c r="C272" s="192" t="s">
        <v>873</v>
      </c>
      <c r="D272" s="191" t="s">
        <v>1253</v>
      </c>
      <c r="E272" s="92" t="s">
        <v>1204</v>
      </c>
      <c r="F272" s="191" t="s">
        <v>1338</v>
      </c>
      <c r="G272" s="191"/>
      <c r="H272" s="191" t="s">
        <v>1197</v>
      </c>
      <c r="I272" s="191" t="s">
        <v>877</v>
      </c>
      <c r="J272" s="191" t="s">
        <v>199</v>
      </c>
      <c r="K272" s="191" t="s">
        <v>199</v>
      </c>
      <c r="L272" s="191" t="s">
        <v>199</v>
      </c>
      <c r="M272" s="191" t="s">
        <v>1342</v>
      </c>
      <c r="N272" s="209" t="s">
        <v>1343</v>
      </c>
      <c r="O272" s="209" t="s">
        <v>1344</v>
      </c>
      <c r="P272" s="191" t="s">
        <v>817</v>
      </c>
      <c r="Q272" s="191" t="s">
        <v>1279</v>
      </c>
      <c r="R272" s="191" t="s">
        <v>99</v>
      </c>
      <c r="S272" s="195">
        <v>45366</v>
      </c>
      <c r="T272" s="195">
        <v>45381</v>
      </c>
      <c r="U272" s="50" t="s">
        <v>519</v>
      </c>
      <c r="V272" s="191"/>
      <c r="W272" s="191"/>
      <c r="X272" s="196">
        <v>0.2</v>
      </c>
      <c r="Y272" s="191" t="s">
        <v>1280</v>
      </c>
      <c r="Z272" s="191" t="s">
        <v>356</v>
      </c>
      <c r="AA272" s="83" t="s">
        <v>199</v>
      </c>
      <c r="AB272" s="83" t="s">
        <v>199</v>
      </c>
      <c r="AC272" s="83" t="s">
        <v>199</v>
      </c>
      <c r="AD272" s="191" t="s">
        <v>492</v>
      </c>
      <c r="AE272" s="191" t="s">
        <v>199</v>
      </c>
      <c r="AF272" s="191" t="s">
        <v>199</v>
      </c>
      <c r="AG272" s="191" t="s">
        <v>199</v>
      </c>
      <c r="AH272" s="191" t="s">
        <v>199</v>
      </c>
      <c r="AI272" s="191" t="s">
        <v>199</v>
      </c>
      <c r="AJ272" s="191" t="s">
        <v>199</v>
      </c>
      <c r="AK272" s="191" t="s">
        <v>199</v>
      </c>
      <c r="AL272" s="191" t="s">
        <v>199</v>
      </c>
    </row>
    <row r="273" spans="2:38" s="198" customFormat="1" ht="171" hidden="1" x14ac:dyDescent="0.2">
      <c r="B273" s="191" t="s">
        <v>455</v>
      </c>
      <c r="C273" s="192" t="s">
        <v>873</v>
      </c>
      <c r="D273" s="191" t="s">
        <v>1253</v>
      </c>
      <c r="E273" s="92" t="s">
        <v>1204</v>
      </c>
      <c r="F273" s="191" t="s">
        <v>1338</v>
      </c>
      <c r="G273" s="191"/>
      <c r="H273" s="191" t="s">
        <v>1197</v>
      </c>
      <c r="I273" s="191" t="s">
        <v>877</v>
      </c>
      <c r="J273" s="191" t="s">
        <v>199</v>
      </c>
      <c r="K273" s="191" t="s">
        <v>199</v>
      </c>
      <c r="L273" s="191" t="s">
        <v>199</v>
      </c>
      <c r="M273" s="191" t="s">
        <v>1345</v>
      </c>
      <c r="N273" s="209" t="s">
        <v>1346</v>
      </c>
      <c r="O273" s="209" t="s">
        <v>1347</v>
      </c>
      <c r="P273" s="191" t="s">
        <v>817</v>
      </c>
      <c r="Q273" s="191" t="s">
        <v>1279</v>
      </c>
      <c r="R273" s="191" t="s">
        <v>99</v>
      </c>
      <c r="S273" s="195">
        <v>45381</v>
      </c>
      <c r="T273" s="195">
        <v>45397</v>
      </c>
      <c r="U273" s="50" t="s">
        <v>519</v>
      </c>
      <c r="V273" s="191"/>
      <c r="W273" s="191"/>
      <c r="X273" s="196">
        <v>0.2</v>
      </c>
      <c r="Y273" s="191" t="s">
        <v>1280</v>
      </c>
      <c r="Z273" s="191" t="s">
        <v>356</v>
      </c>
      <c r="AA273" s="83" t="s">
        <v>199</v>
      </c>
      <c r="AB273" s="83" t="s">
        <v>199</v>
      </c>
      <c r="AC273" s="83" t="s">
        <v>199</v>
      </c>
      <c r="AD273" s="191" t="s">
        <v>492</v>
      </c>
      <c r="AE273" s="191" t="s">
        <v>199</v>
      </c>
      <c r="AF273" s="191" t="s">
        <v>199</v>
      </c>
      <c r="AG273" s="191" t="s">
        <v>199</v>
      </c>
      <c r="AH273" s="191" t="s">
        <v>199</v>
      </c>
      <c r="AI273" s="191" t="s">
        <v>199</v>
      </c>
      <c r="AJ273" s="191" t="s">
        <v>199</v>
      </c>
      <c r="AK273" s="191" t="s">
        <v>199</v>
      </c>
      <c r="AL273" s="191" t="s">
        <v>199</v>
      </c>
    </row>
    <row r="274" spans="2:38" s="198" customFormat="1" ht="171" hidden="1" x14ac:dyDescent="0.2">
      <c r="B274" s="191" t="s">
        <v>455</v>
      </c>
      <c r="C274" s="192" t="s">
        <v>873</v>
      </c>
      <c r="D274" s="191" t="s">
        <v>1253</v>
      </c>
      <c r="E274" s="92" t="s">
        <v>1204</v>
      </c>
      <c r="F274" s="191" t="s">
        <v>1338</v>
      </c>
      <c r="G274" s="191"/>
      <c r="H274" s="191" t="s">
        <v>1197</v>
      </c>
      <c r="I274" s="191" t="s">
        <v>877</v>
      </c>
      <c r="J274" s="191" t="s">
        <v>199</v>
      </c>
      <c r="K274" s="191" t="s">
        <v>199</v>
      </c>
      <c r="L274" s="191" t="s">
        <v>199</v>
      </c>
      <c r="M274" s="191" t="s">
        <v>1348</v>
      </c>
      <c r="N274" s="191" t="s">
        <v>1349</v>
      </c>
      <c r="O274" s="209" t="s">
        <v>1350</v>
      </c>
      <c r="P274" s="191" t="s">
        <v>817</v>
      </c>
      <c r="Q274" s="191" t="s">
        <v>1279</v>
      </c>
      <c r="R274" s="191" t="s">
        <v>99</v>
      </c>
      <c r="S274" s="195">
        <v>45444</v>
      </c>
      <c r="T274" s="195">
        <v>45458</v>
      </c>
      <c r="U274" s="50" t="s">
        <v>519</v>
      </c>
      <c r="V274" s="191"/>
      <c r="W274" s="191"/>
      <c r="X274" s="196">
        <v>0.2</v>
      </c>
      <c r="Y274" s="191" t="s">
        <v>1280</v>
      </c>
      <c r="Z274" s="191" t="s">
        <v>356</v>
      </c>
      <c r="AA274" s="83" t="s">
        <v>199</v>
      </c>
      <c r="AB274" s="83" t="s">
        <v>199</v>
      </c>
      <c r="AC274" s="83" t="s">
        <v>199</v>
      </c>
      <c r="AD274" s="191" t="s">
        <v>492</v>
      </c>
      <c r="AE274" s="191" t="s">
        <v>199</v>
      </c>
      <c r="AF274" s="191" t="s">
        <v>199</v>
      </c>
      <c r="AG274" s="191" t="s">
        <v>199</v>
      </c>
      <c r="AH274" s="191" t="s">
        <v>199</v>
      </c>
      <c r="AI274" s="191" t="s">
        <v>199</v>
      </c>
      <c r="AJ274" s="191" t="s">
        <v>199</v>
      </c>
      <c r="AK274" s="191" t="s">
        <v>199</v>
      </c>
      <c r="AL274" s="191" t="s">
        <v>199</v>
      </c>
    </row>
    <row r="275" spans="2:38" s="198" customFormat="1" ht="171" hidden="1" x14ac:dyDescent="0.2">
      <c r="B275" s="191" t="s">
        <v>455</v>
      </c>
      <c r="C275" s="192" t="s">
        <v>873</v>
      </c>
      <c r="D275" s="191" t="s">
        <v>1253</v>
      </c>
      <c r="E275" s="92" t="s">
        <v>1204</v>
      </c>
      <c r="F275" s="191" t="s">
        <v>1338</v>
      </c>
      <c r="G275" s="191"/>
      <c r="H275" s="191" t="s">
        <v>1197</v>
      </c>
      <c r="I275" s="191" t="s">
        <v>877</v>
      </c>
      <c r="J275" s="191" t="s">
        <v>199</v>
      </c>
      <c r="K275" s="191" t="s">
        <v>199</v>
      </c>
      <c r="L275" s="191" t="s">
        <v>199</v>
      </c>
      <c r="M275" s="191" t="s">
        <v>1351</v>
      </c>
      <c r="N275" s="191" t="s">
        <v>1352</v>
      </c>
      <c r="O275" s="209" t="s">
        <v>1353</v>
      </c>
      <c r="P275" s="191" t="s">
        <v>817</v>
      </c>
      <c r="Q275" s="191" t="s">
        <v>1279</v>
      </c>
      <c r="R275" s="191" t="s">
        <v>99</v>
      </c>
      <c r="S275" s="195">
        <v>45458</v>
      </c>
      <c r="T275" s="195">
        <v>45488</v>
      </c>
      <c r="U275" s="50" t="s">
        <v>519</v>
      </c>
      <c r="V275" s="191"/>
      <c r="W275" s="191"/>
      <c r="X275" s="196">
        <v>0.2</v>
      </c>
      <c r="Y275" s="191" t="s">
        <v>1280</v>
      </c>
      <c r="Z275" s="191" t="s">
        <v>356</v>
      </c>
      <c r="AA275" s="83" t="s">
        <v>199</v>
      </c>
      <c r="AB275" s="83" t="s">
        <v>199</v>
      </c>
      <c r="AC275" s="83" t="s">
        <v>199</v>
      </c>
      <c r="AD275" s="191" t="s">
        <v>492</v>
      </c>
      <c r="AE275" s="191" t="s">
        <v>199</v>
      </c>
      <c r="AF275" s="191" t="s">
        <v>199</v>
      </c>
      <c r="AG275" s="191" t="s">
        <v>199</v>
      </c>
      <c r="AH275" s="191" t="s">
        <v>199</v>
      </c>
      <c r="AI275" s="191" t="s">
        <v>199</v>
      </c>
      <c r="AJ275" s="191" t="s">
        <v>199</v>
      </c>
      <c r="AK275" s="191" t="s">
        <v>199</v>
      </c>
      <c r="AL275" s="191" t="s">
        <v>199</v>
      </c>
    </row>
    <row r="276" spans="2:38" s="198" customFormat="1" ht="171" hidden="1" x14ac:dyDescent="0.2">
      <c r="B276" s="191" t="s">
        <v>455</v>
      </c>
      <c r="C276" s="192" t="s">
        <v>873</v>
      </c>
      <c r="D276" s="191" t="s">
        <v>1253</v>
      </c>
      <c r="E276" s="92" t="s">
        <v>1204</v>
      </c>
      <c r="F276" s="191" t="s">
        <v>1354</v>
      </c>
      <c r="G276" s="191"/>
      <c r="H276" s="191" t="s">
        <v>1197</v>
      </c>
      <c r="I276" s="191" t="s">
        <v>877</v>
      </c>
      <c r="J276" s="191" t="s">
        <v>199</v>
      </c>
      <c r="K276" s="191" t="s">
        <v>199</v>
      </c>
      <c r="L276" s="191" t="s">
        <v>199</v>
      </c>
      <c r="M276" s="191" t="s">
        <v>1355</v>
      </c>
      <c r="N276" s="191" t="s">
        <v>1356</v>
      </c>
      <c r="O276" s="209" t="s">
        <v>1357</v>
      </c>
      <c r="P276" s="191" t="s">
        <v>817</v>
      </c>
      <c r="Q276" s="191" t="s">
        <v>1279</v>
      </c>
      <c r="R276" s="191" t="s">
        <v>99</v>
      </c>
      <c r="S276" s="195">
        <v>45474</v>
      </c>
      <c r="T276" s="195">
        <v>45488</v>
      </c>
      <c r="U276" s="50" t="s">
        <v>519</v>
      </c>
      <c r="V276" s="191"/>
      <c r="W276" s="191"/>
      <c r="X276" s="196">
        <v>0.05</v>
      </c>
      <c r="Y276" s="191" t="s">
        <v>1280</v>
      </c>
      <c r="Z276" s="191" t="s">
        <v>356</v>
      </c>
      <c r="AA276" s="83" t="s">
        <v>199</v>
      </c>
      <c r="AB276" s="83" t="s">
        <v>199</v>
      </c>
      <c r="AC276" s="83" t="s">
        <v>199</v>
      </c>
      <c r="AD276" s="191" t="s">
        <v>492</v>
      </c>
      <c r="AE276" s="191" t="s">
        <v>199</v>
      </c>
      <c r="AF276" s="191" t="s">
        <v>199</v>
      </c>
      <c r="AG276" s="191" t="s">
        <v>199</v>
      </c>
      <c r="AH276" s="191" t="s">
        <v>199</v>
      </c>
      <c r="AI276" s="191" t="s">
        <v>199</v>
      </c>
      <c r="AJ276" s="191" t="s">
        <v>199</v>
      </c>
      <c r="AK276" s="191" t="s">
        <v>199</v>
      </c>
      <c r="AL276" s="191" t="s">
        <v>199</v>
      </c>
    </row>
    <row r="277" spans="2:38" s="198" customFormat="1" ht="171" hidden="1" x14ac:dyDescent="0.2">
      <c r="B277" s="191" t="s">
        <v>455</v>
      </c>
      <c r="C277" s="192" t="s">
        <v>873</v>
      </c>
      <c r="D277" s="191" t="s">
        <v>1253</v>
      </c>
      <c r="E277" s="92" t="s">
        <v>1204</v>
      </c>
      <c r="F277" s="191" t="s">
        <v>1354</v>
      </c>
      <c r="G277" s="191"/>
      <c r="H277" s="191" t="s">
        <v>1197</v>
      </c>
      <c r="I277" s="191" t="s">
        <v>877</v>
      </c>
      <c r="J277" s="191" t="s">
        <v>199</v>
      </c>
      <c r="K277" s="191" t="s">
        <v>199</v>
      </c>
      <c r="L277" s="191" t="s">
        <v>199</v>
      </c>
      <c r="M277" s="191" t="s">
        <v>1358</v>
      </c>
      <c r="N277" s="191" t="s">
        <v>1359</v>
      </c>
      <c r="O277" s="209" t="s">
        <v>1360</v>
      </c>
      <c r="P277" s="191" t="s">
        <v>817</v>
      </c>
      <c r="Q277" s="191" t="s">
        <v>1279</v>
      </c>
      <c r="R277" s="191" t="s">
        <v>99</v>
      </c>
      <c r="S277" s="195">
        <v>45488</v>
      </c>
      <c r="T277" s="195">
        <v>45503</v>
      </c>
      <c r="U277" s="50" t="s">
        <v>519</v>
      </c>
      <c r="V277" s="191"/>
      <c r="W277" s="191"/>
      <c r="X277" s="196">
        <v>0.1</v>
      </c>
      <c r="Y277" s="191" t="s">
        <v>1280</v>
      </c>
      <c r="Z277" s="191" t="s">
        <v>1297</v>
      </c>
      <c r="AA277" s="191" t="s">
        <v>356</v>
      </c>
      <c r="AB277" s="83" t="s">
        <v>199</v>
      </c>
      <c r="AC277" s="83" t="s">
        <v>199</v>
      </c>
      <c r="AD277" s="191" t="s">
        <v>492</v>
      </c>
      <c r="AE277" s="191" t="s">
        <v>199</v>
      </c>
      <c r="AF277" s="191" t="s">
        <v>199</v>
      </c>
      <c r="AG277" s="191" t="s">
        <v>199</v>
      </c>
      <c r="AH277" s="191" t="s">
        <v>199</v>
      </c>
      <c r="AI277" s="191" t="s">
        <v>199</v>
      </c>
      <c r="AJ277" s="191" t="s">
        <v>199</v>
      </c>
      <c r="AK277" s="191" t="s">
        <v>199</v>
      </c>
      <c r="AL277" s="191" t="s">
        <v>199</v>
      </c>
    </row>
    <row r="278" spans="2:38" s="198" customFormat="1" ht="171" hidden="1" x14ac:dyDescent="0.2">
      <c r="B278" s="191" t="s">
        <v>455</v>
      </c>
      <c r="C278" s="192" t="s">
        <v>873</v>
      </c>
      <c r="D278" s="191" t="s">
        <v>1253</v>
      </c>
      <c r="E278" s="92" t="s">
        <v>1204</v>
      </c>
      <c r="F278" s="191" t="s">
        <v>1354</v>
      </c>
      <c r="G278" s="191"/>
      <c r="H278" s="191" t="s">
        <v>1197</v>
      </c>
      <c r="I278" s="191" t="s">
        <v>877</v>
      </c>
      <c r="J278" s="191" t="s">
        <v>199</v>
      </c>
      <c r="K278" s="191" t="s">
        <v>199</v>
      </c>
      <c r="L278" s="191" t="s">
        <v>199</v>
      </c>
      <c r="M278" s="191" t="s">
        <v>1361</v>
      </c>
      <c r="N278" s="191" t="s">
        <v>1362</v>
      </c>
      <c r="O278" s="209" t="s">
        <v>1363</v>
      </c>
      <c r="P278" s="191" t="s">
        <v>817</v>
      </c>
      <c r="Q278" s="191" t="s">
        <v>1279</v>
      </c>
      <c r="R278" s="191" t="s">
        <v>99</v>
      </c>
      <c r="S278" s="195">
        <v>45505</v>
      </c>
      <c r="T278" s="195">
        <v>45534</v>
      </c>
      <c r="U278" s="50" t="s">
        <v>519</v>
      </c>
      <c r="V278" s="191"/>
      <c r="W278" s="191"/>
      <c r="X278" s="196">
        <v>0.15</v>
      </c>
      <c r="Y278" s="191" t="s">
        <v>1280</v>
      </c>
      <c r="Z278" s="191" t="s">
        <v>356</v>
      </c>
      <c r="AA278" s="83" t="s">
        <v>199</v>
      </c>
      <c r="AB278" s="83" t="s">
        <v>199</v>
      </c>
      <c r="AC278" s="83" t="s">
        <v>199</v>
      </c>
      <c r="AD278" s="191" t="s">
        <v>492</v>
      </c>
      <c r="AE278" s="191" t="s">
        <v>199</v>
      </c>
      <c r="AF278" s="191" t="s">
        <v>199</v>
      </c>
      <c r="AG278" s="191" t="s">
        <v>199</v>
      </c>
      <c r="AH278" s="191" t="s">
        <v>199</v>
      </c>
      <c r="AI278" s="191" t="s">
        <v>199</v>
      </c>
      <c r="AJ278" s="191" t="s">
        <v>199</v>
      </c>
      <c r="AK278" s="191" t="s">
        <v>199</v>
      </c>
      <c r="AL278" s="191" t="s">
        <v>199</v>
      </c>
    </row>
    <row r="279" spans="2:38" s="198" customFormat="1" ht="171" hidden="1" x14ac:dyDescent="0.2">
      <c r="B279" s="191" t="s">
        <v>455</v>
      </c>
      <c r="C279" s="192" t="s">
        <v>873</v>
      </c>
      <c r="D279" s="191" t="s">
        <v>1253</v>
      </c>
      <c r="E279" s="92" t="s">
        <v>1204</v>
      </c>
      <c r="F279" s="191" t="s">
        <v>1354</v>
      </c>
      <c r="G279" s="191"/>
      <c r="H279" s="191" t="s">
        <v>1197</v>
      </c>
      <c r="I279" s="191" t="s">
        <v>877</v>
      </c>
      <c r="J279" s="191" t="s">
        <v>199</v>
      </c>
      <c r="K279" s="191" t="s">
        <v>199</v>
      </c>
      <c r="L279" s="191" t="s">
        <v>199</v>
      </c>
      <c r="M279" s="191" t="s">
        <v>1364</v>
      </c>
      <c r="N279" s="191" t="s">
        <v>1365</v>
      </c>
      <c r="O279" s="209" t="s">
        <v>1366</v>
      </c>
      <c r="P279" s="191" t="s">
        <v>817</v>
      </c>
      <c r="Q279" s="191" t="s">
        <v>1279</v>
      </c>
      <c r="R279" s="191" t="s">
        <v>99</v>
      </c>
      <c r="S279" s="195">
        <v>45536</v>
      </c>
      <c r="T279" s="195">
        <v>45565</v>
      </c>
      <c r="U279" s="50" t="s">
        <v>519</v>
      </c>
      <c r="V279" s="191"/>
      <c r="W279" s="191"/>
      <c r="X279" s="196">
        <v>0.15</v>
      </c>
      <c r="Y279" s="191" t="s">
        <v>1280</v>
      </c>
      <c r="Z279" s="191" t="s">
        <v>356</v>
      </c>
      <c r="AA279" s="83" t="s">
        <v>199</v>
      </c>
      <c r="AB279" s="83" t="s">
        <v>199</v>
      </c>
      <c r="AC279" s="83" t="s">
        <v>199</v>
      </c>
      <c r="AD279" s="191" t="s">
        <v>492</v>
      </c>
      <c r="AE279" s="191" t="s">
        <v>199</v>
      </c>
      <c r="AF279" s="191" t="s">
        <v>199</v>
      </c>
      <c r="AG279" s="191" t="s">
        <v>199</v>
      </c>
      <c r="AH279" s="191" t="s">
        <v>199</v>
      </c>
      <c r="AI279" s="191" t="s">
        <v>199</v>
      </c>
      <c r="AJ279" s="191" t="s">
        <v>199</v>
      </c>
      <c r="AK279" s="191" t="s">
        <v>199</v>
      </c>
      <c r="AL279" s="191" t="s">
        <v>199</v>
      </c>
    </row>
    <row r="280" spans="2:38" s="198" customFormat="1" ht="171" hidden="1" x14ac:dyDescent="0.2">
      <c r="B280" s="191" t="s">
        <v>455</v>
      </c>
      <c r="C280" s="192" t="s">
        <v>873</v>
      </c>
      <c r="D280" s="191" t="s">
        <v>1253</v>
      </c>
      <c r="E280" s="92" t="s">
        <v>1204</v>
      </c>
      <c r="F280" s="191" t="s">
        <v>1354</v>
      </c>
      <c r="G280" s="191"/>
      <c r="H280" s="191" t="s">
        <v>1197</v>
      </c>
      <c r="I280" s="191" t="s">
        <v>877</v>
      </c>
      <c r="J280" s="191" t="s">
        <v>199</v>
      </c>
      <c r="K280" s="191" t="s">
        <v>199</v>
      </c>
      <c r="L280" s="191" t="s">
        <v>199</v>
      </c>
      <c r="M280" s="191" t="s">
        <v>1367</v>
      </c>
      <c r="N280" s="191" t="s">
        <v>1368</v>
      </c>
      <c r="O280" s="209" t="s">
        <v>1369</v>
      </c>
      <c r="P280" s="191" t="s">
        <v>817</v>
      </c>
      <c r="Q280" s="191" t="s">
        <v>1279</v>
      </c>
      <c r="R280" s="191" t="s">
        <v>99</v>
      </c>
      <c r="S280" s="195">
        <v>45536</v>
      </c>
      <c r="T280" s="195">
        <v>45550</v>
      </c>
      <c r="U280" s="50" t="s">
        <v>519</v>
      </c>
      <c r="V280" s="191"/>
      <c r="W280" s="191"/>
      <c r="X280" s="196">
        <v>0.05</v>
      </c>
      <c r="Y280" s="191" t="s">
        <v>1280</v>
      </c>
      <c r="Z280" s="191" t="s">
        <v>356</v>
      </c>
      <c r="AA280" s="83" t="s">
        <v>199</v>
      </c>
      <c r="AB280" s="83" t="s">
        <v>199</v>
      </c>
      <c r="AC280" s="83" t="s">
        <v>199</v>
      </c>
      <c r="AD280" s="191" t="s">
        <v>492</v>
      </c>
      <c r="AE280" s="191" t="s">
        <v>199</v>
      </c>
      <c r="AF280" s="191" t="s">
        <v>199</v>
      </c>
      <c r="AG280" s="191" t="s">
        <v>199</v>
      </c>
      <c r="AH280" s="191" t="s">
        <v>199</v>
      </c>
      <c r="AI280" s="191" t="s">
        <v>199</v>
      </c>
      <c r="AJ280" s="191" t="s">
        <v>199</v>
      </c>
      <c r="AK280" s="191" t="s">
        <v>199</v>
      </c>
      <c r="AL280" s="191" t="s">
        <v>199</v>
      </c>
    </row>
    <row r="281" spans="2:38" s="198" customFormat="1" ht="171" hidden="1" x14ac:dyDescent="0.2">
      <c r="B281" s="191" t="s">
        <v>455</v>
      </c>
      <c r="C281" s="192" t="s">
        <v>873</v>
      </c>
      <c r="D281" s="191" t="s">
        <v>1253</v>
      </c>
      <c r="E281" s="92" t="s">
        <v>1204</v>
      </c>
      <c r="F281" s="191" t="s">
        <v>1354</v>
      </c>
      <c r="G281" s="191"/>
      <c r="H281" s="191" t="s">
        <v>1197</v>
      </c>
      <c r="I281" s="191" t="s">
        <v>877</v>
      </c>
      <c r="J281" s="191" t="s">
        <v>199</v>
      </c>
      <c r="K281" s="191" t="s">
        <v>199</v>
      </c>
      <c r="L281" s="191" t="s">
        <v>199</v>
      </c>
      <c r="M281" s="191" t="s">
        <v>1370</v>
      </c>
      <c r="N281" s="191" t="s">
        <v>1371</v>
      </c>
      <c r="O281" s="209" t="s">
        <v>1372</v>
      </c>
      <c r="P281" s="191" t="s">
        <v>817</v>
      </c>
      <c r="Q281" s="191" t="s">
        <v>1279</v>
      </c>
      <c r="R281" s="191" t="s">
        <v>99</v>
      </c>
      <c r="S281" s="195">
        <v>45550</v>
      </c>
      <c r="T281" s="195">
        <v>45580</v>
      </c>
      <c r="U281" s="50" t="s">
        <v>519</v>
      </c>
      <c r="V281" s="191"/>
      <c r="W281" s="191"/>
      <c r="X281" s="196">
        <v>0.05</v>
      </c>
      <c r="Y281" s="191" t="s">
        <v>1280</v>
      </c>
      <c r="Z281" s="191" t="s">
        <v>1297</v>
      </c>
      <c r="AA281" s="191" t="s">
        <v>356</v>
      </c>
      <c r="AB281" s="83" t="s">
        <v>199</v>
      </c>
      <c r="AC281" s="83" t="s">
        <v>199</v>
      </c>
      <c r="AD281" s="191" t="s">
        <v>492</v>
      </c>
      <c r="AE281" s="191" t="s">
        <v>199</v>
      </c>
      <c r="AF281" s="191" t="s">
        <v>199</v>
      </c>
      <c r="AG281" s="191" t="s">
        <v>199</v>
      </c>
      <c r="AH281" s="191" t="s">
        <v>199</v>
      </c>
      <c r="AI281" s="191" t="s">
        <v>199</v>
      </c>
      <c r="AJ281" s="191" t="s">
        <v>199</v>
      </c>
      <c r="AK281" s="191" t="s">
        <v>199</v>
      </c>
      <c r="AL281" s="191" t="s">
        <v>199</v>
      </c>
    </row>
    <row r="282" spans="2:38" s="198" customFormat="1" ht="171" hidden="1" x14ac:dyDescent="0.2">
      <c r="B282" s="191" t="s">
        <v>455</v>
      </c>
      <c r="C282" s="192" t="s">
        <v>873</v>
      </c>
      <c r="D282" s="191" t="s">
        <v>1253</v>
      </c>
      <c r="E282" s="92" t="s">
        <v>1204</v>
      </c>
      <c r="F282" s="191" t="s">
        <v>1354</v>
      </c>
      <c r="G282" s="191"/>
      <c r="H282" s="191" t="s">
        <v>1197</v>
      </c>
      <c r="I282" s="191" t="s">
        <v>877</v>
      </c>
      <c r="J282" s="191" t="s">
        <v>199</v>
      </c>
      <c r="K282" s="191" t="s">
        <v>199</v>
      </c>
      <c r="L282" s="191" t="s">
        <v>199</v>
      </c>
      <c r="M282" s="191" t="s">
        <v>1373</v>
      </c>
      <c r="N282" s="191" t="s">
        <v>1374</v>
      </c>
      <c r="O282" s="209" t="s">
        <v>1375</v>
      </c>
      <c r="P282" s="191" t="s">
        <v>817</v>
      </c>
      <c r="Q282" s="191" t="s">
        <v>1279</v>
      </c>
      <c r="R282" s="191" t="s">
        <v>99</v>
      </c>
      <c r="S282" s="195">
        <v>45580</v>
      </c>
      <c r="T282" s="195">
        <v>45595</v>
      </c>
      <c r="U282" s="50" t="s">
        <v>519</v>
      </c>
      <c r="V282" s="191"/>
      <c r="W282" s="191"/>
      <c r="X282" s="196">
        <v>0.1</v>
      </c>
      <c r="Y282" s="191" t="s">
        <v>1280</v>
      </c>
      <c r="Z282" s="191" t="s">
        <v>1297</v>
      </c>
      <c r="AA282" s="191" t="s">
        <v>356</v>
      </c>
      <c r="AB282" s="83" t="s">
        <v>199</v>
      </c>
      <c r="AC282" s="83" t="s">
        <v>199</v>
      </c>
      <c r="AD282" s="191" t="s">
        <v>492</v>
      </c>
      <c r="AE282" s="191" t="s">
        <v>199</v>
      </c>
      <c r="AF282" s="191" t="s">
        <v>199</v>
      </c>
      <c r="AG282" s="191" t="s">
        <v>199</v>
      </c>
      <c r="AH282" s="191" t="s">
        <v>199</v>
      </c>
      <c r="AI282" s="191" t="s">
        <v>199</v>
      </c>
      <c r="AJ282" s="191" t="s">
        <v>199</v>
      </c>
      <c r="AK282" s="191" t="s">
        <v>199</v>
      </c>
      <c r="AL282" s="191" t="s">
        <v>199</v>
      </c>
    </row>
    <row r="283" spans="2:38" s="198" customFormat="1" ht="171" hidden="1" x14ac:dyDescent="0.2">
      <c r="B283" s="191" t="s">
        <v>455</v>
      </c>
      <c r="C283" s="192" t="s">
        <v>873</v>
      </c>
      <c r="D283" s="191" t="s">
        <v>1253</v>
      </c>
      <c r="E283" s="92" t="s">
        <v>1204</v>
      </c>
      <c r="F283" s="191" t="s">
        <v>1354</v>
      </c>
      <c r="G283" s="191"/>
      <c r="H283" s="191" t="s">
        <v>1197</v>
      </c>
      <c r="I283" s="191" t="s">
        <v>877</v>
      </c>
      <c r="J283" s="191" t="s">
        <v>199</v>
      </c>
      <c r="K283" s="191" t="s">
        <v>199</v>
      </c>
      <c r="L283" s="191" t="s">
        <v>199</v>
      </c>
      <c r="M283" s="191" t="s">
        <v>1376</v>
      </c>
      <c r="N283" s="191" t="s">
        <v>1377</v>
      </c>
      <c r="O283" s="209" t="s">
        <v>1378</v>
      </c>
      <c r="P283" s="191" t="s">
        <v>817</v>
      </c>
      <c r="Q283" s="191" t="s">
        <v>1279</v>
      </c>
      <c r="R283" s="191" t="s">
        <v>99</v>
      </c>
      <c r="S283" s="195">
        <v>45566</v>
      </c>
      <c r="T283" s="195">
        <v>45626</v>
      </c>
      <c r="U283" s="50" t="s">
        <v>519</v>
      </c>
      <c r="V283" s="191"/>
      <c r="W283" s="191"/>
      <c r="X283" s="196">
        <v>0.1</v>
      </c>
      <c r="Y283" s="191" t="s">
        <v>1280</v>
      </c>
      <c r="Z283" s="191" t="s">
        <v>1297</v>
      </c>
      <c r="AA283" s="191" t="s">
        <v>356</v>
      </c>
      <c r="AB283" s="83" t="s">
        <v>199</v>
      </c>
      <c r="AC283" s="83" t="s">
        <v>199</v>
      </c>
      <c r="AD283" s="191" t="s">
        <v>492</v>
      </c>
      <c r="AE283" s="191" t="s">
        <v>199</v>
      </c>
      <c r="AF283" s="191" t="s">
        <v>199</v>
      </c>
      <c r="AG283" s="191" t="s">
        <v>199</v>
      </c>
      <c r="AH283" s="191" t="s">
        <v>199</v>
      </c>
      <c r="AI283" s="191" t="s">
        <v>199</v>
      </c>
      <c r="AJ283" s="191" t="s">
        <v>199</v>
      </c>
      <c r="AK283" s="191" t="s">
        <v>199</v>
      </c>
      <c r="AL283" s="191" t="s">
        <v>199</v>
      </c>
    </row>
    <row r="284" spans="2:38" s="198" customFormat="1" ht="171" hidden="1" x14ac:dyDescent="0.2">
      <c r="B284" s="191" t="s">
        <v>455</v>
      </c>
      <c r="C284" s="192" t="s">
        <v>873</v>
      </c>
      <c r="D284" s="191" t="s">
        <v>1253</v>
      </c>
      <c r="E284" s="92" t="s">
        <v>1204</v>
      </c>
      <c r="F284" s="191" t="s">
        <v>1354</v>
      </c>
      <c r="G284" s="191"/>
      <c r="H284" s="191" t="s">
        <v>1197</v>
      </c>
      <c r="I284" s="191" t="s">
        <v>877</v>
      </c>
      <c r="J284" s="191" t="s">
        <v>199</v>
      </c>
      <c r="K284" s="191" t="s">
        <v>199</v>
      </c>
      <c r="L284" s="191" t="s">
        <v>199</v>
      </c>
      <c r="M284" s="191" t="s">
        <v>1379</v>
      </c>
      <c r="N284" s="191" t="s">
        <v>1380</v>
      </c>
      <c r="O284" s="191" t="s">
        <v>1381</v>
      </c>
      <c r="P284" s="191" t="s">
        <v>817</v>
      </c>
      <c r="Q284" s="191" t="s">
        <v>1279</v>
      </c>
      <c r="R284" s="191" t="s">
        <v>99</v>
      </c>
      <c r="S284" s="195">
        <v>45597</v>
      </c>
      <c r="T284" s="195">
        <v>45641</v>
      </c>
      <c r="U284" s="50" t="s">
        <v>519</v>
      </c>
      <c r="V284" s="191"/>
      <c r="W284" s="191"/>
      <c r="X284" s="196">
        <v>0.05</v>
      </c>
      <c r="Y284" s="191" t="s">
        <v>1280</v>
      </c>
      <c r="Z284" s="191" t="s">
        <v>356</v>
      </c>
      <c r="AA284" s="83" t="s">
        <v>199</v>
      </c>
      <c r="AB284" s="83" t="s">
        <v>199</v>
      </c>
      <c r="AC284" s="83" t="s">
        <v>199</v>
      </c>
      <c r="AD284" s="191" t="s">
        <v>492</v>
      </c>
      <c r="AE284" s="191" t="s">
        <v>199</v>
      </c>
      <c r="AF284" s="191" t="s">
        <v>199</v>
      </c>
      <c r="AG284" s="191" t="s">
        <v>199</v>
      </c>
      <c r="AH284" s="191" t="s">
        <v>199</v>
      </c>
      <c r="AI284" s="191" t="s">
        <v>199</v>
      </c>
      <c r="AJ284" s="191" t="s">
        <v>199</v>
      </c>
      <c r="AK284" s="191" t="s">
        <v>199</v>
      </c>
      <c r="AL284" s="191" t="s">
        <v>199</v>
      </c>
    </row>
    <row r="285" spans="2:38" s="198" customFormat="1" ht="171" hidden="1" x14ac:dyDescent="0.2">
      <c r="B285" s="191" t="s">
        <v>455</v>
      </c>
      <c r="C285" s="192" t="s">
        <v>873</v>
      </c>
      <c r="D285" s="191" t="s">
        <v>1253</v>
      </c>
      <c r="E285" s="92" t="s">
        <v>1204</v>
      </c>
      <c r="F285" s="191" t="s">
        <v>1354</v>
      </c>
      <c r="G285" s="191"/>
      <c r="H285" s="191" t="s">
        <v>1197</v>
      </c>
      <c r="I285" s="191" t="s">
        <v>877</v>
      </c>
      <c r="J285" s="191" t="s">
        <v>199</v>
      </c>
      <c r="K285" s="191" t="s">
        <v>199</v>
      </c>
      <c r="L285" s="191" t="s">
        <v>199</v>
      </c>
      <c r="M285" s="191" t="s">
        <v>1382</v>
      </c>
      <c r="N285" s="191" t="s">
        <v>1383</v>
      </c>
      <c r="O285" s="191" t="s">
        <v>1384</v>
      </c>
      <c r="P285" s="191" t="s">
        <v>817</v>
      </c>
      <c r="Q285" s="191" t="s">
        <v>1279</v>
      </c>
      <c r="R285" s="191" t="s">
        <v>99</v>
      </c>
      <c r="S285" s="195">
        <v>45597</v>
      </c>
      <c r="T285" s="195">
        <v>45641</v>
      </c>
      <c r="U285" s="50" t="s">
        <v>519</v>
      </c>
      <c r="V285" s="191"/>
      <c r="W285" s="191"/>
      <c r="X285" s="196">
        <v>0.05</v>
      </c>
      <c r="Y285" s="191" t="s">
        <v>1280</v>
      </c>
      <c r="Z285" s="191" t="s">
        <v>1297</v>
      </c>
      <c r="AA285" s="191" t="s">
        <v>356</v>
      </c>
      <c r="AB285" s="83" t="s">
        <v>199</v>
      </c>
      <c r="AC285" s="83" t="s">
        <v>199</v>
      </c>
      <c r="AD285" s="191" t="s">
        <v>492</v>
      </c>
      <c r="AE285" s="191" t="s">
        <v>199</v>
      </c>
      <c r="AF285" s="191" t="s">
        <v>199</v>
      </c>
      <c r="AG285" s="191" t="s">
        <v>199</v>
      </c>
      <c r="AH285" s="191" t="s">
        <v>199</v>
      </c>
      <c r="AI285" s="191" t="s">
        <v>199</v>
      </c>
      <c r="AJ285" s="191" t="s">
        <v>199</v>
      </c>
      <c r="AK285" s="191" t="s">
        <v>199</v>
      </c>
      <c r="AL285" s="191" t="s">
        <v>199</v>
      </c>
    </row>
    <row r="286" spans="2:38" s="198" customFormat="1" ht="171" hidden="1" x14ac:dyDescent="0.2">
      <c r="B286" s="191" t="s">
        <v>455</v>
      </c>
      <c r="C286" s="192" t="s">
        <v>873</v>
      </c>
      <c r="D286" s="191" t="s">
        <v>1253</v>
      </c>
      <c r="E286" s="92" t="s">
        <v>1204</v>
      </c>
      <c r="F286" s="191" t="s">
        <v>1354</v>
      </c>
      <c r="G286" s="191"/>
      <c r="H286" s="191" t="s">
        <v>1197</v>
      </c>
      <c r="I286" s="191" t="s">
        <v>877</v>
      </c>
      <c r="J286" s="191" t="s">
        <v>199</v>
      </c>
      <c r="K286" s="191" t="s">
        <v>199</v>
      </c>
      <c r="L286" s="191" t="s">
        <v>199</v>
      </c>
      <c r="M286" s="191" t="s">
        <v>1385</v>
      </c>
      <c r="N286" s="191" t="s">
        <v>1386</v>
      </c>
      <c r="O286" s="191" t="s">
        <v>1387</v>
      </c>
      <c r="P286" s="191" t="s">
        <v>817</v>
      </c>
      <c r="Q286" s="191" t="s">
        <v>1388</v>
      </c>
      <c r="R286" s="191" t="s">
        <v>99</v>
      </c>
      <c r="S286" s="195">
        <v>45597</v>
      </c>
      <c r="T286" s="195">
        <v>45641</v>
      </c>
      <c r="U286" s="50" t="s">
        <v>519</v>
      </c>
      <c r="V286" s="191"/>
      <c r="W286" s="191"/>
      <c r="X286" s="196">
        <v>0.1</v>
      </c>
      <c r="Y286" s="191" t="s">
        <v>1280</v>
      </c>
      <c r="Z286" s="191" t="s">
        <v>1290</v>
      </c>
      <c r="AA286" s="191" t="s">
        <v>1297</v>
      </c>
      <c r="AB286" s="191" t="s">
        <v>356</v>
      </c>
      <c r="AC286" s="83" t="s">
        <v>199</v>
      </c>
      <c r="AD286" s="191" t="s">
        <v>492</v>
      </c>
      <c r="AE286" s="191" t="s">
        <v>199</v>
      </c>
      <c r="AF286" s="191" t="s">
        <v>199</v>
      </c>
      <c r="AG286" s="191" t="s">
        <v>199</v>
      </c>
      <c r="AH286" s="191" t="s">
        <v>199</v>
      </c>
      <c r="AI286" s="191" t="s">
        <v>199</v>
      </c>
      <c r="AJ286" s="191" t="s">
        <v>199</v>
      </c>
      <c r="AK286" s="191" t="s">
        <v>199</v>
      </c>
      <c r="AL286" s="191" t="s">
        <v>199</v>
      </c>
    </row>
    <row r="287" spans="2:38" s="198" customFormat="1" ht="171" hidden="1" x14ac:dyDescent="0.2">
      <c r="B287" s="191" t="s">
        <v>455</v>
      </c>
      <c r="C287" s="192" t="s">
        <v>873</v>
      </c>
      <c r="D287" s="191" t="s">
        <v>1253</v>
      </c>
      <c r="E287" s="92" t="s">
        <v>1204</v>
      </c>
      <c r="F287" s="191" t="s">
        <v>1354</v>
      </c>
      <c r="G287" s="191"/>
      <c r="H287" s="191" t="s">
        <v>1197</v>
      </c>
      <c r="I287" s="191" t="s">
        <v>877</v>
      </c>
      <c r="J287" s="191" t="s">
        <v>199</v>
      </c>
      <c r="K287" s="191" t="s">
        <v>199</v>
      </c>
      <c r="L287" s="191" t="s">
        <v>199</v>
      </c>
      <c r="M287" s="191" t="s">
        <v>1389</v>
      </c>
      <c r="N287" s="191" t="s">
        <v>1390</v>
      </c>
      <c r="O287" s="191" t="s">
        <v>1391</v>
      </c>
      <c r="P287" s="191" t="s">
        <v>817</v>
      </c>
      <c r="Q287" s="191" t="s">
        <v>1279</v>
      </c>
      <c r="R287" s="191" t="s">
        <v>99</v>
      </c>
      <c r="S287" s="195">
        <v>45597</v>
      </c>
      <c r="T287" s="195">
        <v>45641</v>
      </c>
      <c r="U287" s="50" t="s">
        <v>519</v>
      </c>
      <c r="V287" s="191"/>
      <c r="W287" s="191"/>
      <c r="X287" s="196">
        <v>0.05</v>
      </c>
      <c r="Y287" s="191" t="s">
        <v>1280</v>
      </c>
      <c r="Z287" s="191" t="s">
        <v>1290</v>
      </c>
      <c r="AA287" s="191" t="s">
        <v>1297</v>
      </c>
      <c r="AB287" s="191" t="s">
        <v>356</v>
      </c>
      <c r="AC287" s="83" t="s">
        <v>199</v>
      </c>
      <c r="AD287" s="191" t="s">
        <v>492</v>
      </c>
      <c r="AE287" s="191" t="s">
        <v>199</v>
      </c>
      <c r="AF287" s="191" t="s">
        <v>199</v>
      </c>
      <c r="AG287" s="191" t="s">
        <v>199</v>
      </c>
      <c r="AH287" s="191" t="s">
        <v>199</v>
      </c>
      <c r="AI287" s="191" t="s">
        <v>199</v>
      </c>
      <c r="AJ287" s="191" t="s">
        <v>199</v>
      </c>
      <c r="AK287" s="191" t="s">
        <v>199</v>
      </c>
      <c r="AL287" s="191" t="s">
        <v>199</v>
      </c>
    </row>
    <row r="288" spans="2:38" s="198" customFormat="1" ht="171" hidden="1" x14ac:dyDescent="0.2">
      <c r="B288" s="191" t="s">
        <v>455</v>
      </c>
      <c r="C288" s="192" t="s">
        <v>873</v>
      </c>
      <c r="D288" s="191" t="s">
        <v>1253</v>
      </c>
      <c r="E288" s="92" t="s">
        <v>1204</v>
      </c>
      <c r="F288" s="191" t="s">
        <v>1392</v>
      </c>
      <c r="G288" s="191"/>
      <c r="H288" s="191" t="s">
        <v>1197</v>
      </c>
      <c r="I288" s="191" t="s">
        <v>199</v>
      </c>
      <c r="J288" s="191" t="s">
        <v>199</v>
      </c>
      <c r="K288" s="191" t="s">
        <v>199</v>
      </c>
      <c r="L288" s="191" t="s">
        <v>199</v>
      </c>
      <c r="M288" s="191" t="s">
        <v>1393</v>
      </c>
      <c r="N288" s="191" t="s">
        <v>1393</v>
      </c>
      <c r="O288" s="191" t="s">
        <v>1394</v>
      </c>
      <c r="P288" s="191" t="s">
        <v>817</v>
      </c>
      <c r="Q288" s="191" t="s">
        <v>1279</v>
      </c>
      <c r="R288" s="191" t="s">
        <v>99</v>
      </c>
      <c r="S288" s="225">
        <v>45352</v>
      </c>
      <c r="T288" s="225">
        <v>45458</v>
      </c>
      <c r="U288" s="195" t="s">
        <v>519</v>
      </c>
      <c r="V288" s="51"/>
      <c r="W288" s="191"/>
      <c r="X288" s="191"/>
      <c r="Y288" s="191" t="s">
        <v>356</v>
      </c>
      <c r="Z288" s="191" t="s">
        <v>1280</v>
      </c>
      <c r="AA288" s="83" t="s">
        <v>199</v>
      </c>
      <c r="AB288" s="83" t="s">
        <v>199</v>
      </c>
      <c r="AC288" s="83" t="s">
        <v>199</v>
      </c>
      <c r="AD288" s="191" t="s">
        <v>492</v>
      </c>
      <c r="AE288" s="191" t="s">
        <v>199</v>
      </c>
      <c r="AF288" s="191" t="s">
        <v>199</v>
      </c>
      <c r="AG288" s="191" t="s">
        <v>199</v>
      </c>
      <c r="AH288" s="191" t="s">
        <v>199</v>
      </c>
      <c r="AI288" s="191" t="s">
        <v>199</v>
      </c>
      <c r="AJ288" s="191" t="s">
        <v>199</v>
      </c>
      <c r="AK288" s="191" t="s">
        <v>199</v>
      </c>
      <c r="AL288" s="191" t="s">
        <v>666</v>
      </c>
    </row>
    <row r="289" spans="2:38" s="198" customFormat="1" ht="171" hidden="1" x14ac:dyDescent="0.2">
      <c r="B289" s="191" t="s">
        <v>455</v>
      </c>
      <c r="C289" s="192" t="s">
        <v>873</v>
      </c>
      <c r="D289" s="191" t="s">
        <v>1253</v>
      </c>
      <c r="E289" s="92" t="s">
        <v>1204</v>
      </c>
      <c r="F289" s="191" t="s">
        <v>1392</v>
      </c>
      <c r="G289" s="191"/>
      <c r="H289" s="191" t="s">
        <v>1197</v>
      </c>
      <c r="I289" s="191" t="s">
        <v>199</v>
      </c>
      <c r="J289" s="191" t="s">
        <v>199</v>
      </c>
      <c r="K289" s="191" t="s">
        <v>199</v>
      </c>
      <c r="L289" s="191" t="s">
        <v>199</v>
      </c>
      <c r="M289" s="191" t="s">
        <v>1395</v>
      </c>
      <c r="N289" s="191" t="s">
        <v>1396</v>
      </c>
      <c r="O289" s="191" t="s">
        <v>1397</v>
      </c>
      <c r="P289" s="191" t="s">
        <v>817</v>
      </c>
      <c r="Q289" s="191" t="s">
        <v>1279</v>
      </c>
      <c r="R289" s="191" t="s">
        <v>99</v>
      </c>
      <c r="S289" s="195">
        <v>45458</v>
      </c>
      <c r="T289" s="195">
        <v>45488</v>
      </c>
      <c r="U289" s="195" t="s">
        <v>519</v>
      </c>
      <c r="V289" s="51"/>
      <c r="W289" s="191"/>
      <c r="X289" s="191"/>
      <c r="Y289" s="191" t="s">
        <v>356</v>
      </c>
      <c r="Z289" s="191" t="s">
        <v>1280</v>
      </c>
      <c r="AA289" s="191" t="s">
        <v>402</v>
      </c>
      <c r="AB289" s="83" t="s">
        <v>199</v>
      </c>
      <c r="AC289" s="83" t="s">
        <v>199</v>
      </c>
      <c r="AD289" s="191" t="s">
        <v>492</v>
      </c>
      <c r="AE289" s="191" t="s">
        <v>199</v>
      </c>
      <c r="AF289" s="191" t="s">
        <v>199</v>
      </c>
      <c r="AG289" s="191" t="s">
        <v>199</v>
      </c>
      <c r="AH289" s="191" t="s">
        <v>199</v>
      </c>
      <c r="AI289" s="191" t="s">
        <v>199</v>
      </c>
      <c r="AJ289" s="191" t="s">
        <v>404</v>
      </c>
      <c r="AK289" s="191" t="s">
        <v>405</v>
      </c>
      <c r="AL289" s="191" t="s">
        <v>666</v>
      </c>
    </row>
    <row r="290" spans="2:38" s="198" customFormat="1" ht="171" hidden="1" x14ac:dyDescent="0.2">
      <c r="B290" s="191" t="s">
        <v>455</v>
      </c>
      <c r="C290" s="192" t="s">
        <v>873</v>
      </c>
      <c r="D290" s="191" t="s">
        <v>1253</v>
      </c>
      <c r="E290" s="92" t="s">
        <v>1204</v>
      </c>
      <c r="F290" s="191" t="s">
        <v>1392</v>
      </c>
      <c r="G290" s="191"/>
      <c r="H290" s="191" t="s">
        <v>1197</v>
      </c>
      <c r="I290" s="191" t="s">
        <v>199</v>
      </c>
      <c r="J290" s="191" t="s">
        <v>199</v>
      </c>
      <c r="K290" s="191" t="s">
        <v>199</v>
      </c>
      <c r="L290" s="191" t="s">
        <v>199</v>
      </c>
      <c r="M290" s="191" t="s">
        <v>1398</v>
      </c>
      <c r="N290" s="191" t="s">
        <v>1399</v>
      </c>
      <c r="O290" s="191" t="s">
        <v>1400</v>
      </c>
      <c r="P290" s="191" t="s">
        <v>817</v>
      </c>
      <c r="Q290" s="191" t="s">
        <v>1279</v>
      </c>
      <c r="R290" s="191" t="s">
        <v>99</v>
      </c>
      <c r="S290" s="207">
        <v>45352</v>
      </c>
      <c r="T290" s="207">
        <v>45046</v>
      </c>
      <c r="U290" s="195" t="s">
        <v>519</v>
      </c>
      <c r="V290" s="51"/>
      <c r="W290" s="191"/>
      <c r="X290" s="191"/>
      <c r="Y290" s="191" t="s">
        <v>356</v>
      </c>
      <c r="Z290" s="191" t="s">
        <v>1280</v>
      </c>
      <c r="AA290" s="191" t="s">
        <v>376</v>
      </c>
      <c r="AB290" s="83" t="s">
        <v>199</v>
      </c>
      <c r="AC290" s="83" t="s">
        <v>199</v>
      </c>
      <c r="AD290" s="191" t="s">
        <v>492</v>
      </c>
      <c r="AE290" s="191" t="s">
        <v>199</v>
      </c>
      <c r="AF290" s="191" t="s">
        <v>199</v>
      </c>
      <c r="AG290" s="191" t="s">
        <v>199</v>
      </c>
      <c r="AH290" s="191" t="s">
        <v>199</v>
      </c>
      <c r="AI290" s="191" t="s">
        <v>199</v>
      </c>
      <c r="AJ290" s="191" t="s">
        <v>199</v>
      </c>
      <c r="AK290" s="191" t="s">
        <v>199</v>
      </c>
      <c r="AL290" s="191" t="s">
        <v>666</v>
      </c>
    </row>
    <row r="291" spans="2:38" s="198" customFormat="1" ht="171" hidden="1" x14ac:dyDescent="0.2">
      <c r="B291" s="191" t="s">
        <v>455</v>
      </c>
      <c r="C291" s="192" t="s">
        <v>873</v>
      </c>
      <c r="D291" s="191" t="s">
        <v>1253</v>
      </c>
      <c r="E291" s="92" t="s">
        <v>1204</v>
      </c>
      <c r="F291" s="191" t="s">
        <v>1404</v>
      </c>
      <c r="G291" s="191"/>
      <c r="H291" s="191" t="s">
        <v>1197</v>
      </c>
      <c r="I291" s="191" t="s">
        <v>877</v>
      </c>
      <c r="J291" s="191" t="s">
        <v>199</v>
      </c>
      <c r="K291" s="191" t="s">
        <v>199</v>
      </c>
      <c r="L291" s="191" t="s">
        <v>199</v>
      </c>
      <c r="M291" s="191" t="s">
        <v>1405</v>
      </c>
      <c r="N291" s="191" t="s">
        <v>1406</v>
      </c>
      <c r="O291" s="194" t="s">
        <v>1407</v>
      </c>
      <c r="P291" s="191" t="s">
        <v>1314</v>
      </c>
      <c r="Q291" s="191" t="s">
        <v>1408</v>
      </c>
      <c r="R291" s="191" t="s">
        <v>99</v>
      </c>
      <c r="S291" s="195">
        <v>45306</v>
      </c>
      <c r="T291" s="195">
        <v>45534</v>
      </c>
      <c r="U291" s="195" t="s">
        <v>519</v>
      </c>
      <c r="V291" s="53"/>
      <c r="W291" s="191"/>
      <c r="X291" s="53">
        <v>0.5</v>
      </c>
      <c r="Y291" s="191" t="s">
        <v>357</v>
      </c>
      <c r="Z291" s="191" t="s">
        <v>199</v>
      </c>
      <c r="AA291" s="191" t="s">
        <v>199</v>
      </c>
      <c r="AB291" s="191" t="s">
        <v>199</v>
      </c>
      <c r="AC291" s="191" t="s">
        <v>199</v>
      </c>
      <c r="AD291" s="191" t="s">
        <v>419</v>
      </c>
      <c r="AE291" s="191" t="s">
        <v>199</v>
      </c>
      <c r="AF291" s="191" t="s">
        <v>199</v>
      </c>
      <c r="AG291" s="191" t="s">
        <v>199</v>
      </c>
      <c r="AH291" s="191" t="s">
        <v>199</v>
      </c>
      <c r="AI291" s="191" t="s">
        <v>199</v>
      </c>
      <c r="AJ291" s="191" t="s">
        <v>199</v>
      </c>
      <c r="AK291" s="191" t="s">
        <v>199</v>
      </c>
      <c r="AL291" s="191" t="s">
        <v>502</v>
      </c>
    </row>
    <row r="292" spans="2:38" s="198" customFormat="1" ht="171" hidden="1" x14ac:dyDescent="0.2">
      <c r="B292" s="191" t="s">
        <v>455</v>
      </c>
      <c r="C292" s="192" t="s">
        <v>873</v>
      </c>
      <c r="D292" s="191" t="s">
        <v>1253</v>
      </c>
      <c r="E292" s="92" t="s">
        <v>1204</v>
      </c>
      <c r="F292" s="191" t="s">
        <v>1404</v>
      </c>
      <c r="G292" s="191"/>
      <c r="H292" s="191" t="s">
        <v>1197</v>
      </c>
      <c r="I292" s="191" t="s">
        <v>877</v>
      </c>
      <c r="J292" s="191" t="s">
        <v>199</v>
      </c>
      <c r="K292" s="191" t="s">
        <v>199</v>
      </c>
      <c r="L292" s="191" t="s">
        <v>199</v>
      </c>
      <c r="M292" s="191" t="s">
        <v>1409</v>
      </c>
      <c r="N292" s="191" t="s">
        <v>1410</v>
      </c>
      <c r="O292" s="194" t="s">
        <v>1411</v>
      </c>
      <c r="P292" s="191" t="s">
        <v>1314</v>
      </c>
      <c r="Q292" s="191"/>
      <c r="R292" s="191" t="s">
        <v>1613</v>
      </c>
      <c r="S292" s="195">
        <v>45306</v>
      </c>
      <c r="T292" s="195">
        <v>45534</v>
      </c>
      <c r="U292" s="195" t="s">
        <v>519</v>
      </c>
      <c r="V292" s="53"/>
      <c r="W292" s="191"/>
      <c r="X292" s="53">
        <v>0.5</v>
      </c>
      <c r="Y292" s="191" t="s">
        <v>357</v>
      </c>
      <c r="Z292" s="191" t="s">
        <v>199</v>
      </c>
      <c r="AA292" s="191" t="s">
        <v>199</v>
      </c>
      <c r="AB292" s="191" t="s">
        <v>199</v>
      </c>
      <c r="AC292" s="191" t="s">
        <v>199</v>
      </c>
      <c r="AD292" s="191" t="s">
        <v>419</v>
      </c>
      <c r="AE292" s="191" t="s">
        <v>199</v>
      </c>
      <c r="AF292" s="191" t="s">
        <v>199</v>
      </c>
      <c r="AG292" s="191" t="s">
        <v>199</v>
      </c>
      <c r="AH292" s="191" t="s">
        <v>199</v>
      </c>
      <c r="AI292" s="191" t="s">
        <v>199</v>
      </c>
      <c r="AJ292" s="191" t="s">
        <v>199</v>
      </c>
      <c r="AK292" s="191" t="s">
        <v>199</v>
      </c>
      <c r="AL292" s="191" t="s">
        <v>502</v>
      </c>
    </row>
    <row r="293" spans="2:38" s="198" customFormat="1" ht="171" hidden="1" x14ac:dyDescent="0.2">
      <c r="B293" s="191" t="s">
        <v>455</v>
      </c>
      <c r="C293" s="192" t="s">
        <v>873</v>
      </c>
      <c r="D293" s="191" t="s">
        <v>1253</v>
      </c>
      <c r="E293" s="92" t="s">
        <v>1204</v>
      </c>
      <c r="F293" s="191" t="s">
        <v>1412</v>
      </c>
      <c r="G293" s="191"/>
      <c r="H293" s="191" t="s">
        <v>1197</v>
      </c>
      <c r="I293" s="191" t="s">
        <v>877</v>
      </c>
      <c r="J293" s="191" t="s">
        <v>199</v>
      </c>
      <c r="K293" s="191" t="s">
        <v>199</v>
      </c>
      <c r="L293" s="191" t="s">
        <v>199</v>
      </c>
      <c r="M293" s="191" t="s">
        <v>1413</v>
      </c>
      <c r="N293" s="191" t="s">
        <v>1414</v>
      </c>
      <c r="O293" s="194" t="s">
        <v>1415</v>
      </c>
      <c r="P293" s="191" t="s">
        <v>1314</v>
      </c>
      <c r="Q293" s="191" t="s">
        <v>1416</v>
      </c>
      <c r="R293" s="191" t="s">
        <v>1613</v>
      </c>
      <c r="S293" s="195">
        <v>45306</v>
      </c>
      <c r="T293" s="195">
        <v>45381</v>
      </c>
      <c r="U293" s="195" t="s">
        <v>519</v>
      </c>
      <c r="V293" s="53"/>
      <c r="W293" s="191"/>
      <c r="X293" s="53">
        <v>1</v>
      </c>
      <c r="Y293" s="191" t="s">
        <v>207</v>
      </c>
      <c r="Z293" s="191" t="s">
        <v>199</v>
      </c>
      <c r="AA293" s="191" t="s">
        <v>199</v>
      </c>
      <c r="AB293" s="191" t="s">
        <v>199</v>
      </c>
      <c r="AC293" s="191" t="s">
        <v>199</v>
      </c>
      <c r="AD293" s="191" t="s">
        <v>419</v>
      </c>
      <c r="AE293" s="191" t="s">
        <v>199</v>
      </c>
      <c r="AF293" s="191" t="s">
        <v>199</v>
      </c>
      <c r="AG293" s="191" t="s">
        <v>199</v>
      </c>
      <c r="AH293" s="191" t="s">
        <v>199</v>
      </c>
      <c r="AI293" s="191" t="s">
        <v>199</v>
      </c>
      <c r="AJ293" s="191" t="s">
        <v>199</v>
      </c>
      <c r="AK293" s="191" t="s">
        <v>199</v>
      </c>
      <c r="AL293" s="191" t="s">
        <v>502</v>
      </c>
    </row>
    <row r="294" spans="2:38" s="198" customFormat="1" ht="185.25" hidden="1" customHeight="1" x14ac:dyDescent="0.2">
      <c r="B294" s="191" t="s">
        <v>455</v>
      </c>
      <c r="C294" s="192" t="s">
        <v>873</v>
      </c>
      <c r="D294" s="191" t="s">
        <v>1310</v>
      </c>
      <c r="E294" s="191" t="s">
        <v>1311</v>
      </c>
      <c r="F294" s="191" t="s">
        <v>1275</v>
      </c>
      <c r="G294" s="191"/>
      <c r="H294" s="191" t="s">
        <v>1197</v>
      </c>
      <c r="I294" s="191" t="s">
        <v>878</v>
      </c>
      <c r="J294" s="191" t="s">
        <v>199</v>
      </c>
      <c r="K294" s="191" t="s">
        <v>199</v>
      </c>
      <c r="L294" s="191" t="s">
        <v>199</v>
      </c>
      <c r="M294" s="191" t="s">
        <v>1312</v>
      </c>
      <c r="N294" s="191" t="s">
        <v>1312</v>
      </c>
      <c r="O294" s="191" t="s">
        <v>1313</v>
      </c>
      <c r="P294" s="191" t="s">
        <v>1314</v>
      </c>
      <c r="Q294" s="191"/>
      <c r="R294" s="191" t="s">
        <v>99</v>
      </c>
      <c r="S294" s="195">
        <v>45306</v>
      </c>
      <c r="T294" s="195">
        <v>45380</v>
      </c>
      <c r="U294" s="195" t="s">
        <v>519</v>
      </c>
      <c r="V294" s="207"/>
      <c r="W294" s="207"/>
      <c r="X294" s="226">
        <v>0.5</v>
      </c>
      <c r="Y294" s="191" t="s">
        <v>357</v>
      </c>
      <c r="Z294" s="191" t="s">
        <v>207</v>
      </c>
      <c r="AA294" s="83" t="s">
        <v>199</v>
      </c>
      <c r="AB294" s="83" t="s">
        <v>199</v>
      </c>
      <c r="AC294" s="83" t="s">
        <v>199</v>
      </c>
      <c r="AD294" s="191" t="s">
        <v>419</v>
      </c>
      <c r="AE294" s="191" t="s">
        <v>199</v>
      </c>
      <c r="AF294" s="191" t="s">
        <v>199</v>
      </c>
      <c r="AG294" s="191" t="s">
        <v>199</v>
      </c>
      <c r="AH294" s="191" t="s">
        <v>199</v>
      </c>
      <c r="AI294" s="191" t="s">
        <v>199</v>
      </c>
      <c r="AJ294" s="191" t="s">
        <v>199</v>
      </c>
      <c r="AK294" s="191" t="s">
        <v>199</v>
      </c>
      <c r="AL294" s="191" t="s">
        <v>502</v>
      </c>
    </row>
    <row r="295" spans="2:38" s="198" customFormat="1" ht="171" hidden="1" x14ac:dyDescent="0.2">
      <c r="B295" s="191" t="s">
        <v>455</v>
      </c>
      <c r="C295" s="192" t="s">
        <v>873</v>
      </c>
      <c r="D295" s="191" t="s">
        <v>1310</v>
      </c>
      <c r="E295" s="191" t="s">
        <v>1311</v>
      </c>
      <c r="F295" s="191" t="s">
        <v>1275</v>
      </c>
      <c r="G295" s="191"/>
      <c r="H295" s="191" t="s">
        <v>1197</v>
      </c>
      <c r="I295" s="191" t="s">
        <v>878</v>
      </c>
      <c r="J295" s="191" t="s">
        <v>199</v>
      </c>
      <c r="K295" s="191" t="s">
        <v>199</v>
      </c>
      <c r="L295" s="191" t="s">
        <v>199</v>
      </c>
      <c r="M295" s="191" t="s">
        <v>1315</v>
      </c>
      <c r="N295" s="191" t="s">
        <v>1316</v>
      </c>
      <c r="O295" s="191" t="s">
        <v>1317</v>
      </c>
      <c r="P295" s="191" t="s">
        <v>1314</v>
      </c>
      <c r="Q295" s="191"/>
      <c r="R295" s="191" t="s">
        <v>1613</v>
      </c>
      <c r="S295" s="195">
        <v>45306</v>
      </c>
      <c r="T295" s="195">
        <v>45641</v>
      </c>
      <c r="U295" s="195" t="s">
        <v>519</v>
      </c>
      <c r="V295" s="207"/>
      <c r="W295" s="207"/>
      <c r="X295" s="226">
        <v>0.5</v>
      </c>
      <c r="Y295" s="191" t="s">
        <v>357</v>
      </c>
      <c r="Z295" s="191" t="s">
        <v>207</v>
      </c>
      <c r="AA295" s="83" t="s">
        <v>199</v>
      </c>
      <c r="AB295" s="83" t="s">
        <v>199</v>
      </c>
      <c r="AC295" s="83" t="s">
        <v>199</v>
      </c>
      <c r="AD295" s="191" t="s">
        <v>419</v>
      </c>
      <c r="AE295" s="191" t="s">
        <v>199</v>
      </c>
      <c r="AF295" s="191" t="s">
        <v>199</v>
      </c>
      <c r="AG295" s="191" t="s">
        <v>199</v>
      </c>
      <c r="AH295" s="191" t="s">
        <v>199</v>
      </c>
      <c r="AI295" s="191" t="s">
        <v>199</v>
      </c>
      <c r="AJ295" s="191" t="s">
        <v>199</v>
      </c>
      <c r="AK295" s="191" t="s">
        <v>199</v>
      </c>
      <c r="AL295" s="191" t="s">
        <v>502</v>
      </c>
    </row>
    <row r="296" spans="2:38" s="198" customFormat="1" ht="171" hidden="1" x14ac:dyDescent="0.2">
      <c r="B296" s="191" t="s">
        <v>455</v>
      </c>
      <c r="C296" s="192" t="s">
        <v>873</v>
      </c>
      <c r="D296" s="191" t="s">
        <v>1310</v>
      </c>
      <c r="E296" s="191" t="s">
        <v>1311</v>
      </c>
      <c r="F296" s="191" t="s">
        <v>1275</v>
      </c>
      <c r="G296" s="191"/>
      <c r="H296" s="191" t="s">
        <v>1197</v>
      </c>
      <c r="I296" s="191" t="s">
        <v>877</v>
      </c>
      <c r="J296" s="191" t="s">
        <v>199</v>
      </c>
      <c r="K296" s="191" t="s">
        <v>199</v>
      </c>
      <c r="L296" s="191" t="s">
        <v>199</v>
      </c>
      <c r="M296" s="191" t="s">
        <v>1318</v>
      </c>
      <c r="N296" s="191" t="s">
        <v>1319</v>
      </c>
      <c r="O296" s="191" t="s">
        <v>1320</v>
      </c>
      <c r="P296" s="191" t="s">
        <v>506</v>
      </c>
      <c r="Q296" s="191" t="s">
        <v>1321</v>
      </c>
      <c r="R296" s="191" t="s">
        <v>99</v>
      </c>
      <c r="S296" s="207">
        <v>45444</v>
      </c>
      <c r="T296" s="207">
        <v>45646</v>
      </c>
      <c r="U296" s="195" t="s">
        <v>519</v>
      </c>
      <c r="V296" s="51"/>
      <c r="W296" s="191"/>
      <c r="X296" s="191"/>
      <c r="Y296" s="191" t="s">
        <v>425</v>
      </c>
      <c r="Z296" s="191" t="s">
        <v>199</v>
      </c>
      <c r="AA296" s="191" t="s">
        <v>199</v>
      </c>
      <c r="AB296" s="191" t="s">
        <v>199</v>
      </c>
      <c r="AC296" s="191" t="s">
        <v>199</v>
      </c>
      <c r="AD296" s="191" t="s">
        <v>209</v>
      </c>
      <c r="AE296" s="191" t="s">
        <v>249</v>
      </c>
      <c r="AF296" s="191" t="s">
        <v>199</v>
      </c>
      <c r="AG296" s="191" t="s">
        <v>199</v>
      </c>
      <c r="AH296" s="191" t="s">
        <v>199</v>
      </c>
      <c r="AI296" s="191" t="s">
        <v>199</v>
      </c>
      <c r="AJ296" s="191" t="s">
        <v>199</v>
      </c>
      <c r="AK296" s="191" t="s">
        <v>199</v>
      </c>
      <c r="AL296" s="191" t="s">
        <v>666</v>
      </c>
    </row>
    <row r="297" spans="2:38" s="198" customFormat="1" ht="171" hidden="1" x14ac:dyDescent="0.2">
      <c r="B297" s="191" t="s">
        <v>455</v>
      </c>
      <c r="C297" s="192" t="s">
        <v>873</v>
      </c>
      <c r="D297" s="191" t="s">
        <v>1310</v>
      </c>
      <c r="E297" s="191" t="s">
        <v>1311</v>
      </c>
      <c r="F297" s="191" t="s">
        <v>1417</v>
      </c>
      <c r="G297" s="191"/>
      <c r="H297" s="191" t="s">
        <v>1197</v>
      </c>
      <c r="I297" s="191" t="s">
        <v>878</v>
      </c>
      <c r="J297" s="191" t="s">
        <v>199</v>
      </c>
      <c r="K297" s="191" t="s">
        <v>199</v>
      </c>
      <c r="L297" s="191" t="s">
        <v>199</v>
      </c>
      <c r="M297" s="191" t="s">
        <v>1418</v>
      </c>
      <c r="N297" s="191" t="s">
        <v>1419</v>
      </c>
      <c r="O297" s="191" t="s">
        <v>1420</v>
      </c>
      <c r="P297" s="191" t="s">
        <v>1314</v>
      </c>
      <c r="Q297" s="191"/>
      <c r="R297" s="191" t="s">
        <v>99</v>
      </c>
      <c r="S297" s="195">
        <v>45306</v>
      </c>
      <c r="T297" s="195">
        <v>45380</v>
      </c>
      <c r="U297" s="195" t="s">
        <v>519</v>
      </c>
      <c r="V297" s="207"/>
      <c r="W297" s="207"/>
      <c r="X297" s="226">
        <v>0.3</v>
      </c>
      <c r="Y297" s="191" t="s">
        <v>207</v>
      </c>
      <c r="Z297" s="191" t="s">
        <v>357</v>
      </c>
      <c r="AA297" s="191" t="s">
        <v>199</v>
      </c>
      <c r="AB297" s="191" t="s">
        <v>199</v>
      </c>
      <c r="AC297" s="83" t="s">
        <v>199</v>
      </c>
      <c r="AD297" s="191" t="s">
        <v>419</v>
      </c>
      <c r="AE297" s="191" t="s">
        <v>199</v>
      </c>
      <c r="AF297" s="191" t="s">
        <v>199</v>
      </c>
      <c r="AG297" s="191" t="s">
        <v>199</v>
      </c>
      <c r="AH297" s="191" t="s">
        <v>199</v>
      </c>
      <c r="AI297" s="191" t="s">
        <v>199</v>
      </c>
      <c r="AJ297" s="191" t="s">
        <v>199</v>
      </c>
      <c r="AK297" s="191" t="s">
        <v>199</v>
      </c>
      <c r="AL297" s="191" t="s">
        <v>502</v>
      </c>
    </row>
    <row r="298" spans="2:38" s="198" customFormat="1" ht="171" hidden="1" x14ac:dyDescent="0.2">
      <c r="B298" s="191" t="s">
        <v>455</v>
      </c>
      <c r="C298" s="192" t="s">
        <v>873</v>
      </c>
      <c r="D298" s="191" t="s">
        <v>1310</v>
      </c>
      <c r="E298" s="191" t="s">
        <v>1311</v>
      </c>
      <c r="F298" s="191" t="s">
        <v>1417</v>
      </c>
      <c r="G298" s="191"/>
      <c r="H298" s="191" t="s">
        <v>1197</v>
      </c>
      <c r="I298" s="191" t="s">
        <v>878</v>
      </c>
      <c r="J298" s="191" t="s">
        <v>199</v>
      </c>
      <c r="K298" s="191" t="s">
        <v>199</v>
      </c>
      <c r="L298" s="191" t="s">
        <v>199</v>
      </c>
      <c r="M298" s="191" t="s">
        <v>1421</v>
      </c>
      <c r="N298" s="191" t="s">
        <v>1422</v>
      </c>
      <c r="O298" s="191" t="s">
        <v>1423</v>
      </c>
      <c r="P298" s="191" t="s">
        <v>1314</v>
      </c>
      <c r="Q298" s="191"/>
      <c r="R298" s="191" t="s">
        <v>99</v>
      </c>
      <c r="S298" s="195">
        <v>45306</v>
      </c>
      <c r="T298" s="195">
        <v>45656</v>
      </c>
      <c r="U298" s="195" t="s">
        <v>519</v>
      </c>
      <c r="V298" s="207"/>
      <c r="W298" s="207"/>
      <c r="X298" s="226">
        <v>0.7</v>
      </c>
      <c r="Y298" s="191" t="s">
        <v>425</v>
      </c>
      <c r="Z298" s="191" t="s">
        <v>357</v>
      </c>
      <c r="AA298" s="191" t="s">
        <v>199</v>
      </c>
      <c r="AB298" s="191" t="s">
        <v>199</v>
      </c>
      <c r="AC298" s="83" t="s">
        <v>199</v>
      </c>
      <c r="AD298" s="191" t="s">
        <v>419</v>
      </c>
      <c r="AE298" s="191" t="s">
        <v>199</v>
      </c>
      <c r="AF298" s="191" t="s">
        <v>199</v>
      </c>
      <c r="AG298" s="191" t="s">
        <v>199</v>
      </c>
      <c r="AH298" s="191" t="s">
        <v>199</v>
      </c>
      <c r="AI298" s="191" t="s">
        <v>199</v>
      </c>
      <c r="AJ298" s="191" t="s">
        <v>199</v>
      </c>
      <c r="AK298" s="191" t="s">
        <v>199</v>
      </c>
      <c r="AL298" s="191" t="s">
        <v>502</v>
      </c>
    </row>
    <row r="299" spans="2:38" s="198" customFormat="1" ht="171" hidden="1" x14ac:dyDescent="0.2">
      <c r="B299" s="191" t="s">
        <v>455</v>
      </c>
      <c r="C299" s="192" t="s">
        <v>873</v>
      </c>
      <c r="D299" s="191" t="s">
        <v>1310</v>
      </c>
      <c r="E299" s="191" t="s">
        <v>1311</v>
      </c>
      <c r="F299" s="191" t="s">
        <v>1424</v>
      </c>
      <c r="G299" s="191"/>
      <c r="H299" s="191" t="s">
        <v>1197</v>
      </c>
      <c r="I299" s="191" t="s">
        <v>878</v>
      </c>
      <c r="J299" s="191" t="s">
        <v>199</v>
      </c>
      <c r="K299" s="191" t="s">
        <v>199</v>
      </c>
      <c r="L299" s="191" t="s">
        <v>199</v>
      </c>
      <c r="M299" s="191" t="s">
        <v>1425</v>
      </c>
      <c r="N299" s="191" t="s">
        <v>1426</v>
      </c>
      <c r="O299" s="191" t="s">
        <v>1424</v>
      </c>
      <c r="P299" s="191" t="s">
        <v>1314</v>
      </c>
      <c r="Q299" s="191"/>
      <c r="R299" s="191" t="s">
        <v>99</v>
      </c>
      <c r="S299" s="195">
        <v>45306</v>
      </c>
      <c r="T299" s="195">
        <v>45380</v>
      </c>
      <c r="U299" s="195" t="s">
        <v>519</v>
      </c>
      <c r="V299" s="207"/>
      <c r="W299" s="207"/>
      <c r="X299" s="226">
        <v>0.3</v>
      </c>
      <c r="Y299" s="191" t="s">
        <v>357</v>
      </c>
      <c r="Z299" s="191" t="s">
        <v>207</v>
      </c>
      <c r="AA299" s="191" t="s">
        <v>199</v>
      </c>
      <c r="AB299" s="191" t="s">
        <v>199</v>
      </c>
      <c r="AC299" s="83" t="s">
        <v>199</v>
      </c>
      <c r="AD299" s="191" t="s">
        <v>419</v>
      </c>
      <c r="AE299" s="191" t="s">
        <v>492</v>
      </c>
      <c r="AF299" s="191" t="s">
        <v>199</v>
      </c>
      <c r="AG299" s="191" t="s">
        <v>199</v>
      </c>
      <c r="AH299" s="191" t="s">
        <v>199</v>
      </c>
      <c r="AI299" s="191" t="s">
        <v>199</v>
      </c>
      <c r="AJ299" s="191" t="s">
        <v>199</v>
      </c>
      <c r="AK299" s="191" t="s">
        <v>199</v>
      </c>
      <c r="AL299" s="191" t="s">
        <v>502</v>
      </c>
    </row>
    <row r="300" spans="2:38" s="198" customFormat="1" ht="171" hidden="1" x14ac:dyDescent="0.2">
      <c r="B300" s="191" t="s">
        <v>455</v>
      </c>
      <c r="C300" s="192" t="s">
        <v>873</v>
      </c>
      <c r="D300" s="191" t="s">
        <v>1310</v>
      </c>
      <c r="E300" s="191" t="s">
        <v>1311</v>
      </c>
      <c r="F300" s="191" t="s">
        <v>1424</v>
      </c>
      <c r="G300" s="191"/>
      <c r="H300" s="191" t="s">
        <v>1197</v>
      </c>
      <c r="I300" s="191" t="s">
        <v>878</v>
      </c>
      <c r="J300" s="191" t="s">
        <v>199</v>
      </c>
      <c r="K300" s="191" t="s">
        <v>199</v>
      </c>
      <c r="L300" s="191" t="s">
        <v>199</v>
      </c>
      <c r="M300" s="191" t="s">
        <v>1427</v>
      </c>
      <c r="N300" s="191" t="s">
        <v>1428</v>
      </c>
      <c r="O300" s="191" t="s">
        <v>1423</v>
      </c>
      <c r="P300" s="191" t="s">
        <v>1314</v>
      </c>
      <c r="Q300" s="191"/>
      <c r="R300" s="191" t="s">
        <v>99</v>
      </c>
      <c r="S300" s="195">
        <v>45383</v>
      </c>
      <c r="T300" s="195">
        <v>45641</v>
      </c>
      <c r="U300" s="195" t="s">
        <v>99</v>
      </c>
      <c r="V300" s="207"/>
      <c r="W300" s="207"/>
      <c r="X300" s="226">
        <v>0.7</v>
      </c>
      <c r="Y300" s="191" t="s">
        <v>357</v>
      </c>
      <c r="Z300" s="191" t="s">
        <v>425</v>
      </c>
      <c r="AA300" s="191" t="s">
        <v>199</v>
      </c>
      <c r="AB300" s="191" t="s">
        <v>199</v>
      </c>
      <c r="AC300" s="83" t="s">
        <v>199</v>
      </c>
      <c r="AD300" s="191" t="s">
        <v>419</v>
      </c>
      <c r="AE300" s="191" t="s">
        <v>199</v>
      </c>
      <c r="AF300" s="191" t="s">
        <v>199</v>
      </c>
      <c r="AG300" s="191" t="s">
        <v>199</v>
      </c>
      <c r="AH300" s="191" t="s">
        <v>199</v>
      </c>
      <c r="AI300" s="191" t="s">
        <v>199</v>
      </c>
      <c r="AJ300" s="191" t="s">
        <v>199</v>
      </c>
      <c r="AK300" s="191" t="s">
        <v>199</v>
      </c>
      <c r="AL300" s="191" t="s">
        <v>502</v>
      </c>
    </row>
    <row r="301" spans="2:38" s="198" customFormat="1" ht="171" hidden="1" x14ac:dyDescent="0.2">
      <c r="B301" s="191" t="s">
        <v>455</v>
      </c>
      <c r="C301" s="192" t="s">
        <v>873</v>
      </c>
      <c r="D301" s="191" t="s">
        <v>1310</v>
      </c>
      <c r="E301" s="191" t="s">
        <v>1311</v>
      </c>
      <c r="F301" s="191" t="s">
        <v>1429</v>
      </c>
      <c r="G301" s="191"/>
      <c r="H301" s="191" t="s">
        <v>1197</v>
      </c>
      <c r="I301" s="191" t="s">
        <v>878</v>
      </c>
      <c r="J301" s="191" t="s">
        <v>199</v>
      </c>
      <c r="K301" s="191" t="s">
        <v>199</v>
      </c>
      <c r="L301" s="191" t="s">
        <v>199</v>
      </c>
      <c r="M301" s="191" t="s">
        <v>1430</v>
      </c>
      <c r="N301" s="191" t="s">
        <v>1431</v>
      </c>
      <c r="O301" s="191" t="s">
        <v>1432</v>
      </c>
      <c r="P301" s="191" t="s">
        <v>1314</v>
      </c>
      <c r="Q301" s="191" t="s">
        <v>1416</v>
      </c>
      <c r="R301" s="191" t="s">
        <v>1613</v>
      </c>
      <c r="S301" s="195">
        <v>45306</v>
      </c>
      <c r="T301" s="195">
        <v>45380</v>
      </c>
      <c r="U301" s="195" t="s">
        <v>519</v>
      </c>
      <c r="V301" s="207"/>
      <c r="W301" s="207"/>
      <c r="X301" s="226">
        <v>1</v>
      </c>
      <c r="Y301" s="191" t="s">
        <v>357</v>
      </c>
      <c r="Z301" s="191" t="s">
        <v>199</v>
      </c>
      <c r="AA301" s="191" t="s">
        <v>199</v>
      </c>
      <c r="AB301" s="191" t="s">
        <v>199</v>
      </c>
      <c r="AC301" s="191" t="s">
        <v>199</v>
      </c>
      <c r="AD301" s="191" t="s">
        <v>419</v>
      </c>
      <c r="AE301" s="191" t="s">
        <v>199</v>
      </c>
      <c r="AF301" s="191" t="s">
        <v>199</v>
      </c>
      <c r="AG301" s="191" t="s">
        <v>199</v>
      </c>
      <c r="AH301" s="191" t="s">
        <v>199</v>
      </c>
      <c r="AI301" s="191" t="s">
        <v>199</v>
      </c>
      <c r="AJ301" s="191" t="s">
        <v>199</v>
      </c>
      <c r="AK301" s="191" t="s">
        <v>199</v>
      </c>
      <c r="AL301" s="191" t="s">
        <v>502</v>
      </c>
    </row>
    <row r="302" spans="2:38" s="198" customFormat="1" ht="171" hidden="1" x14ac:dyDescent="0.2">
      <c r="B302" s="191" t="s">
        <v>455</v>
      </c>
      <c r="C302" s="192" t="s">
        <v>873</v>
      </c>
      <c r="D302" s="191" t="s">
        <v>1310</v>
      </c>
      <c r="E302" s="191" t="s">
        <v>1311</v>
      </c>
      <c r="F302" s="191" t="s">
        <v>1433</v>
      </c>
      <c r="G302" s="191"/>
      <c r="H302" s="191" t="s">
        <v>1197</v>
      </c>
      <c r="I302" s="191" t="s">
        <v>199</v>
      </c>
      <c r="J302" s="191" t="s">
        <v>199</v>
      </c>
      <c r="K302" s="191" t="s">
        <v>199</v>
      </c>
      <c r="L302" s="191" t="s">
        <v>199</v>
      </c>
      <c r="M302" s="191" t="s">
        <v>1434</v>
      </c>
      <c r="N302" s="191" t="s">
        <v>1435</v>
      </c>
      <c r="O302" s="194" t="s">
        <v>1436</v>
      </c>
      <c r="P302" s="191" t="s">
        <v>1314</v>
      </c>
      <c r="Q302" s="191" t="s">
        <v>1437</v>
      </c>
      <c r="R302" s="191" t="s">
        <v>99</v>
      </c>
      <c r="S302" s="195">
        <v>45292</v>
      </c>
      <c r="T302" s="195">
        <v>45473</v>
      </c>
      <c r="U302" s="195" t="s">
        <v>519</v>
      </c>
      <c r="V302" s="51">
        <v>0</v>
      </c>
      <c r="W302" s="191">
        <v>0</v>
      </c>
      <c r="X302" s="191"/>
      <c r="Y302" s="191" t="s">
        <v>357</v>
      </c>
      <c r="Z302" s="191" t="s">
        <v>480</v>
      </c>
      <c r="AA302" s="191" t="s">
        <v>199</v>
      </c>
      <c r="AB302" s="191" t="s">
        <v>199</v>
      </c>
      <c r="AC302" s="191" t="s">
        <v>199</v>
      </c>
      <c r="AD302" s="191" t="s">
        <v>492</v>
      </c>
      <c r="AE302" s="191" t="s">
        <v>520</v>
      </c>
      <c r="AF302" s="191" t="s">
        <v>359</v>
      </c>
      <c r="AG302" s="191" t="s">
        <v>199</v>
      </c>
      <c r="AH302" s="191" t="s">
        <v>199</v>
      </c>
      <c r="AI302" s="191" t="s">
        <v>199</v>
      </c>
      <c r="AJ302" s="191" t="s">
        <v>199</v>
      </c>
      <c r="AK302" s="191" t="s">
        <v>199</v>
      </c>
      <c r="AL302" s="191" t="s">
        <v>666</v>
      </c>
    </row>
    <row r="303" spans="2:38" s="198" customFormat="1" ht="171" hidden="1" x14ac:dyDescent="0.2">
      <c r="B303" s="191" t="s">
        <v>455</v>
      </c>
      <c r="C303" s="192" t="s">
        <v>873</v>
      </c>
      <c r="D303" s="191" t="s">
        <v>1310</v>
      </c>
      <c r="E303" s="191" t="s">
        <v>1311</v>
      </c>
      <c r="F303" s="191" t="s">
        <v>1433</v>
      </c>
      <c r="G303" s="191"/>
      <c r="H303" s="191" t="s">
        <v>1197</v>
      </c>
      <c r="I303" s="191" t="s">
        <v>199</v>
      </c>
      <c r="J303" s="191" t="s">
        <v>199</v>
      </c>
      <c r="K303" s="191" t="s">
        <v>199</v>
      </c>
      <c r="L303" s="191" t="s">
        <v>199</v>
      </c>
      <c r="M303" s="191" t="s">
        <v>1438</v>
      </c>
      <c r="N303" s="191" t="s">
        <v>1439</v>
      </c>
      <c r="O303" s="191" t="s">
        <v>1440</v>
      </c>
      <c r="P303" s="191" t="s">
        <v>1314</v>
      </c>
      <c r="Q303" s="191"/>
      <c r="R303" s="191" t="s">
        <v>99</v>
      </c>
      <c r="S303" s="195">
        <v>45292</v>
      </c>
      <c r="T303" s="195">
        <v>45565</v>
      </c>
      <c r="U303" s="195" t="s">
        <v>99</v>
      </c>
      <c r="V303" s="51">
        <v>0</v>
      </c>
      <c r="W303" s="191">
        <v>0</v>
      </c>
      <c r="X303" s="194"/>
      <c r="Y303" s="191" t="s">
        <v>357</v>
      </c>
      <c r="Z303" s="191" t="s">
        <v>199</v>
      </c>
      <c r="AA303" s="191" t="s">
        <v>199</v>
      </c>
      <c r="AB303" s="191" t="s">
        <v>199</v>
      </c>
      <c r="AC303" s="223" t="s">
        <v>199</v>
      </c>
      <c r="AD303" s="191" t="s">
        <v>359</v>
      </c>
      <c r="AE303" s="191" t="s">
        <v>492</v>
      </c>
      <c r="AF303" s="191" t="s">
        <v>199</v>
      </c>
      <c r="AG303" s="227" t="s">
        <v>199</v>
      </c>
      <c r="AH303" s="227" t="s">
        <v>199</v>
      </c>
      <c r="AI303" s="223" t="s">
        <v>199</v>
      </c>
      <c r="AJ303" s="191" t="s">
        <v>199</v>
      </c>
      <c r="AK303" s="191" t="s">
        <v>199</v>
      </c>
      <c r="AL303" s="191" t="s">
        <v>502</v>
      </c>
    </row>
    <row r="304" spans="2:38" s="198" customFormat="1" ht="171" hidden="1" x14ac:dyDescent="0.2">
      <c r="B304" s="191" t="s">
        <v>455</v>
      </c>
      <c r="C304" s="191" t="s">
        <v>873</v>
      </c>
      <c r="D304" s="191" t="s">
        <v>1310</v>
      </c>
      <c r="E304" s="191" t="s">
        <v>1311</v>
      </c>
      <c r="F304" s="191" t="s">
        <v>1433</v>
      </c>
      <c r="G304" s="191"/>
      <c r="H304" s="191" t="s">
        <v>1197</v>
      </c>
      <c r="I304" s="191" t="s">
        <v>199</v>
      </c>
      <c r="J304" s="191" t="s">
        <v>199</v>
      </c>
      <c r="K304" s="191" t="s">
        <v>199</v>
      </c>
      <c r="L304" s="191" t="s">
        <v>199</v>
      </c>
      <c r="M304" s="191" t="s">
        <v>1441</v>
      </c>
      <c r="N304" s="191" t="s">
        <v>1442</v>
      </c>
      <c r="O304" s="191" t="s">
        <v>1443</v>
      </c>
      <c r="P304" s="191" t="s">
        <v>1314</v>
      </c>
      <c r="Q304" s="191" t="s">
        <v>1444</v>
      </c>
      <c r="R304" s="191" t="s">
        <v>99</v>
      </c>
      <c r="S304" s="195">
        <v>45292</v>
      </c>
      <c r="T304" s="195">
        <v>45657</v>
      </c>
      <c r="U304" s="195" t="s">
        <v>282</v>
      </c>
      <c r="V304" s="51">
        <v>0</v>
      </c>
      <c r="W304" s="191">
        <v>0</v>
      </c>
      <c r="X304" s="194">
        <v>40</v>
      </c>
      <c r="Y304" s="191" t="s">
        <v>357</v>
      </c>
      <c r="Z304" s="191" t="s">
        <v>425</v>
      </c>
      <c r="AA304" s="191" t="s">
        <v>199</v>
      </c>
      <c r="AB304" s="191" t="s">
        <v>199</v>
      </c>
      <c r="AC304" s="223" t="s">
        <v>199</v>
      </c>
      <c r="AD304" s="191" t="s">
        <v>359</v>
      </c>
      <c r="AE304" s="191" t="s">
        <v>492</v>
      </c>
      <c r="AF304" s="191" t="s">
        <v>199</v>
      </c>
      <c r="AG304" s="227" t="s">
        <v>199</v>
      </c>
      <c r="AH304" s="227" t="s">
        <v>199</v>
      </c>
      <c r="AI304" s="223" t="s">
        <v>199</v>
      </c>
      <c r="AJ304" s="191" t="s">
        <v>199</v>
      </c>
      <c r="AK304" s="191" t="s">
        <v>199</v>
      </c>
      <c r="AL304" s="191" t="s">
        <v>502</v>
      </c>
    </row>
    <row r="305" spans="2:38" s="198" customFormat="1" ht="142.5" hidden="1" x14ac:dyDescent="0.2">
      <c r="B305" s="191" t="s">
        <v>193</v>
      </c>
      <c r="C305" s="192" t="s">
        <v>1445</v>
      </c>
      <c r="D305" s="191" t="s">
        <v>1446</v>
      </c>
      <c r="E305" s="228" t="s">
        <v>1447</v>
      </c>
      <c r="F305" s="228" t="s">
        <v>1448</v>
      </c>
      <c r="G305" s="228"/>
      <c r="H305" s="191" t="s">
        <v>1197</v>
      </c>
      <c r="I305" s="191" t="s">
        <v>1449</v>
      </c>
      <c r="J305" s="191" t="s">
        <v>199</v>
      </c>
      <c r="K305" s="191" t="s">
        <v>199</v>
      </c>
      <c r="L305" s="191" t="s">
        <v>199</v>
      </c>
      <c r="M305" s="229" t="s">
        <v>1450</v>
      </c>
      <c r="N305" s="191" t="s">
        <v>1451</v>
      </c>
      <c r="O305" s="194" t="s">
        <v>1452</v>
      </c>
      <c r="P305" s="191" t="s">
        <v>1437</v>
      </c>
      <c r="Q305" s="191" t="s">
        <v>1453</v>
      </c>
      <c r="R305" s="217" t="s">
        <v>99</v>
      </c>
      <c r="S305" s="195">
        <v>45301</v>
      </c>
      <c r="T305" s="195">
        <v>45332</v>
      </c>
      <c r="U305" s="195" t="s">
        <v>0</v>
      </c>
      <c r="V305" s="53"/>
      <c r="W305" s="191"/>
      <c r="X305" s="216">
        <v>0.2</v>
      </c>
      <c r="Y305" s="191" t="s">
        <v>248</v>
      </c>
      <c r="Z305" s="191" t="s">
        <v>199</v>
      </c>
      <c r="AA305" s="191" t="s">
        <v>199</v>
      </c>
      <c r="AB305" s="191" t="s">
        <v>199</v>
      </c>
      <c r="AC305" s="191" t="s">
        <v>199</v>
      </c>
      <c r="AD305" s="191" t="s">
        <v>419</v>
      </c>
      <c r="AE305" s="191" t="s">
        <v>249</v>
      </c>
      <c r="AF305" s="191" t="s">
        <v>492</v>
      </c>
      <c r="AG305" s="191" t="s">
        <v>199</v>
      </c>
      <c r="AH305" s="191" t="s">
        <v>199</v>
      </c>
      <c r="AI305" s="191" t="s">
        <v>199</v>
      </c>
      <c r="AJ305" s="191" t="s">
        <v>199</v>
      </c>
      <c r="AK305" s="191" t="s">
        <v>199</v>
      </c>
      <c r="AL305" s="191" t="s">
        <v>502</v>
      </c>
    </row>
    <row r="306" spans="2:38" s="198" customFormat="1" ht="142.5" hidden="1" x14ac:dyDescent="0.2">
      <c r="B306" s="191" t="s">
        <v>193</v>
      </c>
      <c r="C306" s="192" t="s">
        <v>1445</v>
      </c>
      <c r="D306" s="191" t="s">
        <v>1446</v>
      </c>
      <c r="E306" s="228" t="s">
        <v>1447</v>
      </c>
      <c r="F306" s="228" t="s">
        <v>1448</v>
      </c>
      <c r="G306" s="228"/>
      <c r="H306" s="191" t="s">
        <v>1197</v>
      </c>
      <c r="I306" s="191" t="s">
        <v>1449</v>
      </c>
      <c r="J306" s="191" t="s">
        <v>199</v>
      </c>
      <c r="K306" s="191" t="s">
        <v>199</v>
      </c>
      <c r="L306" s="191" t="s">
        <v>199</v>
      </c>
      <c r="M306" s="229" t="s">
        <v>1454</v>
      </c>
      <c r="N306" s="191" t="s">
        <v>1455</v>
      </c>
      <c r="O306" s="194" t="s">
        <v>1456</v>
      </c>
      <c r="P306" s="191" t="s">
        <v>1314</v>
      </c>
      <c r="Q306" s="191" t="s">
        <v>1457</v>
      </c>
      <c r="R306" s="217" t="s">
        <v>99</v>
      </c>
      <c r="S306" s="195">
        <v>45352</v>
      </c>
      <c r="T306" s="195">
        <v>45442</v>
      </c>
      <c r="U306" s="195" t="s">
        <v>0</v>
      </c>
      <c r="V306" s="53"/>
      <c r="W306" s="191"/>
      <c r="X306" s="216">
        <v>0.8</v>
      </c>
      <c r="Y306" s="191" t="s">
        <v>248</v>
      </c>
      <c r="Z306" s="191" t="s">
        <v>199</v>
      </c>
      <c r="AA306" s="191" t="s">
        <v>199</v>
      </c>
      <c r="AB306" s="191" t="s">
        <v>199</v>
      </c>
      <c r="AC306" s="191" t="s">
        <v>199</v>
      </c>
      <c r="AD306" s="191" t="s">
        <v>419</v>
      </c>
      <c r="AE306" s="191" t="s">
        <v>249</v>
      </c>
      <c r="AF306" s="191" t="s">
        <v>492</v>
      </c>
      <c r="AG306" s="191" t="s">
        <v>199</v>
      </c>
      <c r="AH306" s="191" t="s">
        <v>199</v>
      </c>
      <c r="AI306" s="191" t="s">
        <v>199</v>
      </c>
      <c r="AJ306" s="191" t="s">
        <v>199</v>
      </c>
      <c r="AK306" s="191" t="s">
        <v>199</v>
      </c>
      <c r="AL306" s="191" t="s">
        <v>502</v>
      </c>
    </row>
    <row r="307" spans="2:38" s="198" customFormat="1" ht="142.5" hidden="1" x14ac:dyDescent="0.2">
      <c r="B307" s="191" t="s">
        <v>193</v>
      </c>
      <c r="C307" s="192" t="s">
        <v>1445</v>
      </c>
      <c r="D307" s="191" t="s">
        <v>1446</v>
      </c>
      <c r="E307" s="228" t="s">
        <v>1447</v>
      </c>
      <c r="F307" s="228" t="s">
        <v>1458</v>
      </c>
      <c r="G307" s="228"/>
      <c r="H307" s="191" t="s">
        <v>1197</v>
      </c>
      <c r="I307" s="191" t="s">
        <v>1449</v>
      </c>
      <c r="J307" s="191" t="s">
        <v>199</v>
      </c>
      <c r="K307" s="191" t="s">
        <v>199</v>
      </c>
      <c r="L307" s="191" t="s">
        <v>199</v>
      </c>
      <c r="M307" s="229" t="s">
        <v>1459</v>
      </c>
      <c r="N307" s="191" t="s">
        <v>1460</v>
      </c>
      <c r="O307" s="194" t="s">
        <v>1461</v>
      </c>
      <c r="P307" s="191" t="s">
        <v>1462</v>
      </c>
      <c r="Q307" s="191" t="s">
        <v>1463</v>
      </c>
      <c r="R307" s="191" t="s">
        <v>99</v>
      </c>
      <c r="S307" s="195">
        <v>45514</v>
      </c>
      <c r="T307" s="195">
        <v>45641</v>
      </c>
      <c r="U307" s="195" t="s">
        <v>519</v>
      </c>
      <c r="V307" s="53"/>
      <c r="W307" s="191"/>
      <c r="X307" s="216">
        <v>0.5</v>
      </c>
      <c r="Y307" s="191" t="s">
        <v>207</v>
      </c>
      <c r="Z307" s="191" t="s">
        <v>465</v>
      </c>
      <c r="AA307" s="191" t="s">
        <v>199</v>
      </c>
      <c r="AB307" s="191" t="s">
        <v>199</v>
      </c>
      <c r="AC307" s="83" t="s">
        <v>199</v>
      </c>
      <c r="AD307" s="191" t="s">
        <v>419</v>
      </c>
      <c r="AE307" s="191" t="s">
        <v>492</v>
      </c>
      <c r="AF307" s="191" t="s">
        <v>199</v>
      </c>
      <c r="AG307" s="191" t="s">
        <v>199</v>
      </c>
      <c r="AH307" s="191" t="s">
        <v>199</v>
      </c>
      <c r="AI307" s="191" t="s">
        <v>199</v>
      </c>
      <c r="AJ307" s="191" t="s">
        <v>199</v>
      </c>
      <c r="AK307" s="191" t="s">
        <v>199</v>
      </c>
      <c r="AL307" s="191" t="s">
        <v>502</v>
      </c>
    </row>
    <row r="308" spans="2:38" s="198" customFormat="1" ht="142.5" hidden="1" x14ac:dyDescent="0.2">
      <c r="B308" s="191" t="s">
        <v>193</v>
      </c>
      <c r="C308" s="192" t="s">
        <v>1445</v>
      </c>
      <c r="D308" s="191" t="s">
        <v>1446</v>
      </c>
      <c r="E308" s="228" t="s">
        <v>1447</v>
      </c>
      <c r="F308" s="228" t="s">
        <v>1458</v>
      </c>
      <c r="G308" s="228"/>
      <c r="H308" s="191" t="s">
        <v>1197</v>
      </c>
      <c r="I308" s="191" t="s">
        <v>1449</v>
      </c>
      <c r="J308" s="191" t="s">
        <v>199</v>
      </c>
      <c r="K308" s="191" t="s">
        <v>199</v>
      </c>
      <c r="L308" s="191" t="s">
        <v>199</v>
      </c>
      <c r="M308" s="193" t="s">
        <v>1464</v>
      </c>
      <c r="N308" s="191" t="s">
        <v>1460</v>
      </c>
      <c r="O308" s="194" t="s">
        <v>1465</v>
      </c>
      <c r="P308" s="191" t="s">
        <v>1437</v>
      </c>
      <c r="Q308" s="191" t="s">
        <v>1453</v>
      </c>
      <c r="R308" s="191" t="s">
        <v>99</v>
      </c>
      <c r="S308" s="195">
        <v>45611</v>
      </c>
      <c r="T308" s="195">
        <v>45641</v>
      </c>
      <c r="U308" s="195" t="s">
        <v>519</v>
      </c>
      <c r="V308" s="53"/>
      <c r="W308" s="191"/>
      <c r="X308" s="216">
        <v>0.5</v>
      </c>
      <c r="Y308" s="191" t="s">
        <v>207</v>
      </c>
      <c r="Z308" s="191" t="s">
        <v>465</v>
      </c>
      <c r="AA308" s="191" t="s">
        <v>199</v>
      </c>
      <c r="AB308" s="191" t="s">
        <v>199</v>
      </c>
      <c r="AC308" s="83" t="s">
        <v>199</v>
      </c>
      <c r="AD308" s="191" t="s">
        <v>419</v>
      </c>
      <c r="AE308" s="191" t="s">
        <v>492</v>
      </c>
      <c r="AF308" s="191" t="s">
        <v>199</v>
      </c>
      <c r="AG308" s="191" t="s">
        <v>199</v>
      </c>
      <c r="AH308" s="191" t="s">
        <v>199</v>
      </c>
      <c r="AI308" s="191" t="s">
        <v>199</v>
      </c>
      <c r="AJ308" s="191" t="s">
        <v>199</v>
      </c>
      <c r="AK308" s="191" t="s">
        <v>199</v>
      </c>
      <c r="AL308" s="191" t="s">
        <v>502</v>
      </c>
    </row>
    <row r="309" spans="2:38" s="198" customFormat="1" ht="142.5" hidden="1" x14ac:dyDescent="0.2">
      <c r="B309" s="191" t="s">
        <v>193</v>
      </c>
      <c r="C309" s="192" t="s">
        <v>1445</v>
      </c>
      <c r="D309" s="191" t="s">
        <v>1446</v>
      </c>
      <c r="E309" s="228" t="s">
        <v>1447</v>
      </c>
      <c r="F309" s="228" t="s">
        <v>1458</v>
      </c>
      <c r="G309" s="228"/>
      <c r="H309" s="191" t="s">
        <v>1197</v>
      </c>
      <c r="I309" s="191" t="s">
        <v>1449</v>
      </c>
      <c r="J309" s="191" t="s">
        <v>199</v>
      </c>
      <c r="K309" s="191" t="s">
        <v>199</v>
      </c>
      <c r="L309" s="191" t="s">
        <v>199</v>
      </c>
      <c r="M309" s="193" t="s">
        <v>1466</v>
      </c>
      <c r="N309" s="191" t="s">
        <v>1467</v>
      </c>
      <c r="O309" s="194" t="s">
        <v>1468</v>
      </c>
      <c r="P309" s="191" t="s">
        <v>1314</v>
      </c>
      <c r="Q309" s="191" t="s">
        <v>1457</v>
      </c>
      <c r="R309" s="191" t="s">
        <v>99</v>
      </c>
      <c r="S309" s="195">
        <v>45292</v>
      </c>
      <c r="T309" s="195">
        <v>45565</v>
      </c>
      <c r="U309" s="195" t="s">
        <v>99</v>
      </c>
      <c r="V309" s="51">
        <v>0</v>
      </c>
      <c r="W309" s="191">
        <v>0</v>
      </c>
      <c r="X309" s="191">
        <v>50</v>
      </c>
      <c r="Y309" s="191" t="s">
        <v>207</v>
      </c>
      <c r="Z309" s="191" t="s">
        <v>376</v>
      </c>
      <c r="AA309" s="191" t="s">
        <v>465</v>
      </c>
      <c r="AB309" s="191" t="s">
        <v>199</v>
      </c>
      <c r="AC309" s="83" t="s">
        <v>199</v>
      </c>
      <c r="AD309" s="191" t="s">
        <v>492</v>
      </c>
      <c r="AE309" s="191" t="s">
        <v>199</v>
      </c>
      <c r="AF309" s="191" t="s">
        <v>199</v>
      </c>
      <c r="AG309" s="191" t="s">
        <v>199</v>
      </c>
      <c r="AH309" s="191" t="s">
        <v>199</v>
      </c>
      <c r="AI309" s="191" t="s">
        <v>199</v>
      </c>
      <c r="AJ309" s="191" t="s">
        <v>199</v>
      </c>
      <c r="AK309" s="191" t="s">
        <v>199</v>
      </c>
      <c r="AL309" s="191" t="s">
        <v>502</v>
      </c>
    </row>
    <row r="310" spans="2:38" s="198" customFormat="1" ht="142.5" hidden="1" x14ac:dyDescent="0.2">
      <c r="B310" s="191" t="s">
        <v>193</v>
      </c>
      <c r="C310" s="192" t="s">
        <v>1445</v>
      </c>
      <c r="D310" s="191" t="s">
        <v>1446</v>
      </c>
      <c r="E310" s="228" t="s">
        <v>1447</v>
      </c>
      <c r="F310" s="228" t="s">
        <v>1458</v>
      </c>
      <c r="G310" s="228"/>
      <c r="H310" s="191" t="s">
        <v>1197</v>
      </c>
      <c r="I310" s="191" t="s">
        <v>1449</v>
      </c>
      <c r="J310" s="191" t="s">
        <v>199</v>
      </c>
      <c r="K310" s="191" t="s">
        <v>199</v>
      </c>
      <c r="L310" s="191" t="s">
        <v>199</v>
      </c>
      <c r="M310" s="193" t="s">
        <v>812</v>
      </c>
      <c r="N310" s="191" t="s">
        <v>812</v>
      </c>
      <c r="O310" s="194" t="s">
        <v>495</v>
      </c>
      <c r="P310" s="191" t="s">
        <v>1314</v>
      </c>
      <c r="Q310" s="191" t="s">
        <v>1457</v>
      </c>
      <c r="R310" s="191" t="s">
        <v>99</v>
      </c>
      <c r="S310" s="195">
        <v>45292</v>
      </c>
      <c r="T310" s="195">
        <v>45565</v>
      </c>
      <c r="U310" s="195" t="s">
        <v>99</v>
      </c>
      <c r="V310" s="51">
        <v>0</v>
      </c>
      <c r="W310" s="191">
        <v>0</v>
      </c>
      <c r="X310" s="191">
        <v>50</v>
      </c>
      <c r="Y310" s="191" t="s">
        <v>207</v>
      </c>
      <c r="Z310" s="191" t="s">
        <v>376</v>
      </c>
      <c r="AA310" s="191" t="s">
        <v>465</v>
      </c>
      <c r="AB310" s="191" t="s">
        <v>1469</v>
      </c>
      <c r="AC310" s="83" t="s">
        <v>199</v>
      </c>
      <c r="AD310" s="191" t="s">
        <v>492</v>
      </c>
      <c r="AE310" s="191" t="s">
        <v>199</v>
      </c>
      <c r="AF310" s="191" t="s">
        <v>199</v>
      </c>
      <c r="AG310" s="191" t="s">
        <v>199</v>
      </c>
      <c r="AH310" s="191" t="s">
        <v>199</v>
      </c>
      <c r="AI310" s="191" t="s">
        <v>199</v>
      </c>
      <c r="AJ310" s="191" t="s">
        <v>199</v>
      </c>
      <c r="AK310" s="191" t="s">
        <v>199</v>
      </c>
      <c r="AL310" s="191" t="s">
        <v>502</v>
      </c>
    </row>
    <row r="311" spans="2:38" s="198" customFormat="1" ht="142.5" hidden="1" x14ac:dyDescent="0.2">
      <c r="B311" s="191" t="s">
        <v>193</v>
      </c>
      <c r="C311" s="192" t="s">
        <v>1445</v>
      </c>
      <c r="D311" s="191" t="s">
        <v>1470</v>
      </c>
      <c r="E311" s="191" t="s">
        <v>1471</v>
      </c>
      <c r="F311" s="191" t="s">
        <v>1472</v>
      </c>
      <c r="G311" s="191"/>
      <c r="H311" s="191" t="s">
        <v>1197</v>
      </c>
      <c r="I311" s="191" t="s">
        <v>1449</v>
      </c>
      <c r="J311" s="191" t="s">
        <v>199</v>
      </c>
      <c r="K311" s="191" t="s">
        <v>199</v>
      </c>
      <c r="L311" s="191" t="s">
        <v>199</v>
      </c>
      <c r="M311" s="191" t="s">
        <v>1473</v>
      </c>
      <c r="N311" s="191" t="s">
        <v>1474</v>
      </c>
      <c r="O311" s="191" t="s">
        <v>1475</v>
      </c>
      <c r="P311" s="191" t="s">
        <v>1314</v>
      </c>
      <c r="Q311" s="191" t="s">
        <v>1457</v>
      </c>
      <c r="R311" s="191" t="s">
        <v>99</v>
      </c>
      <c r="S311" s="195">
        <v>45505</v>
      </c>
      <c r="T311" s="195">
        <v>45611</v>
      </c>
      <c r="U311" s="195" t="s">
        <v>519</v>
      </c>
      <c r="V311" s="53"/>
      <c r="W311" s="191"/>
      <c r="X311" s="90">
        <v>1</v>
      </c>
      <c r="Y311" s="191" t="s">
        <v>480</v>
      </c>
      <c r="Z311" s="191" t="s">
        <v>199</v>
      </c>
      <c r="AA311" s="191" t="s">
        <v>199</v>
      </c>
      <c r="AB311" s="191" t="s">
        <v>199</v>
      </c>
      <c r="AC311" s="191" t="s">
        <v>199</v>
      </c>
      <c r="AD311" s="191" t="s">
        <v>419</v>
      </c>
      <c r="AE311" s="191" t="s">
        <v>199</v>
      </c>
      <c r="AF311" s="191" t="s">
        <v>199</v>
      </c>
      <c r="AG311" s="191" t="s">
        <v>199</v>
      </c>
      <c r="AH311" s="191" t="s">
        <v>199</v>
      </c>
      <c r="AI311" s="191" t="s">
        <v>199</v>
      </c>
      <c r="AJ311" s="191" t="s">
        <v>199</v>
      </c>
      <c r="AK311" s="191" t="s">
        <v>199</v>
      </c>
      <c r="AL311" s="191" t="s">
        <v>622</v>
      </c>
    </row>
    <row r="312" spans="2:38" s="198" customFormat="1" ht="142.5" hidden="1" x14ac:dyDescent="0.2">
      <c r="B312" s="191" t="s">
        <v>193</v>
      </c>
      <c r="C312" s="192" t="s">
        <v>1445</v>
      </c>
      <c r="D312" s="191" t="s">
        <v>1476</v>
      </c>
      <c r="E312" s="230" t="s">
        <v>1477</v>
      </c>
      <c r="F312" s="230" t="s">
        <v>1478</v>
      </c>
      <c r="G312" s="230"/>
      <c r="H312" s="191" t="s">
        <v>1197</v>
      </c>
      <c r="I312" s="191" t="s">
        <v>1449</v>
      </c>
      <c r="J312" s="191" t="s">
        <v>199</v>
      </c>
      <c r="K312" s="191" t="s">
        <v>199</v>
      </c>
      <c r="L312" s="191" t="s">
        <v>199</v>
      </c>
      <c r="M312" s="230" t="s">
        <v>1479</v>
      </c>
      <c r="N312" s="191" t="s">
        <v>1480</v>
      </c>
      <c r="O312" s="191" t="s">
        <v>1481</v>
      </c>
      <c r="P312" s="191" t="s">
        <v>1437</v>
      </c>
      <c r="Q312" s="191" t="s">
        <v>1453</v>
      </c>
      <c r="R312" s="191" t="s">
        <v>99</v>
      </c>
      <c r="S312" s="195">
        <v>45301</v>
      </c>
      <c r="T312" s="195">
        <v>45381</v>
      </c>
      <c r="U312" s="195" t="s">
        <v>519</v>
      </c>
      <c r="V312" s="100"/>
      <c r="W312" s="191"/>
      <c r="X312" s="196">
        <v>1</v>
      </c>
      <c r="Y312" s="191" t="s">
        <v>207</v>
      </c>
      <c r="Z312" s="191" t="s">
        <v>199</v>
      </c>
      <c r="AA312" s="191" t="s">
        <v>199</v>
      </c>
      <c r="AB312" s="191" t="s">
        <v>199</v>
      </c>
      <c r="AC312" s="191" t="s">
        <v>199</v>
      </c>
      <c r="AD312" s="191" t="s">
        <v>419</v>
      </c>
      <c r="AE312" s="191" t="s">
        <v>492</v>
      </c>
      <c r="AF312" s="191" t="s">
        <v>199</v>
      </c>
      <c r="AG312" s="191" t="s">
        <v>199</v>
      </c>
      <c r="AH312" s="191" t="s">
        <v>199</v>
      </c>
      <c r="AI312" s="191" t="s">
        <v>199</v>
      </c>
      <c r="AJ312" s="191" t="s">
        <v>199</v>
      </c>
      <c r="AK312" s="191" t="s">
        <v>199</v>
      </c>
      <c r="AL312" s="191" t="s">
        <v>502</v>
      </c>
    </row>
    <row r="313" spans="2:38" s="198" customFormat="1" ht="142.5" hidden="1" x14ac:dyDescent="0.2">
      <c r="B313" s="191" t="s">
        <v>193</v>
      </c>
      <c r="C313" s="192" t="s">
        <v>1445</v>
      </c>
      <c r="D313" s="191" t="s">
        <v>1476</v>
      </c>
      <c r="E313" s="230" t="s">
        <v>1477</v>
      </c>
      <c r="F313" s="230" t="s">
        <v>1482</v>
      </c>
      <c r="G313" s="230"/>
      <c r="H313" s="191" t="s">
        <v>1197</v>
      </c>
      <c r="I313" s="191" t="s">
        <v>1449</v>
      </c>
      <c r="J313" s="191" t="s">
        <v>199</v>
      </c>
      <c r="K313" s="191" t="s">
        <v>199</v>
      </c>
      <c r="L313" s="191" t="s">
        <v>199</v>
      </c>
      <c r="M313" s="230" t="s">
        <v>1483</v>
      </c>
      <c r="N313" s="191" t="s">
        <v>1484</v>
      </c>
      <c r="O313" s="191" t="s">
        <v>1485</v>
      </c>
      <c r="P313" s="191" t="s">
        <v>1314</v>
      </c>
      <c r="Q313" s="191" t="s">
        <v>1457</v>
      </c>
      <c r="R313" s="191" t="s">
        <v>99</v>
      </c>
      <c r="S313" s="207">
        <v>45301</v>
      </c>
      <c r="T313" s="195">
        <v>45381</v>
      </c>
      <c r="U313" s="195" t="s">
        <v>519</v>
      </c>
      <c r="V313" s="51"/>
      <c r="W313" s="191"/>
      <c r="X313" s="216">
        <v>1</v>
      </c>
      <c r="Y313" s="191" t="s">
        <v>207</v>
      </c>
      <c r="Z313" s="191" t="s">
        <v>199</v>
      </c>
      <c r="AA313" s="191" t="s">
        <v>199</v>
      </c>
      <c r="AB313" s="191" t="s">
        <v>199</v>
      </c>
      <c r="AC313" s="83" t="s">
        <v>199</v>
      </c>
      <c r="AD313" s="191" t="s">
        <v>419</v>
      </c>
      <c r="AE313" s="191" t="s">
        <v>492</v>
      </c>
      <c r="AF313" s="191" t="s">
        <v>199</v>
      </c>
      <c r="AG313" s="191" t="s">
        <v>199</v>
      </c>
      <c r="AH313" s="191" t="s">
        <v>199</v>
      </c>
      <c r="AI313" s="191" t="s">
        <v>199</v>
      </c>
      <c r="AJ313" s="191" t="s">
        <v>199</v>
      </c>
      <c r="AK313" s="191" t="s">
        <v>199</v>
      </c>
      <c r="AL313" s="191" t="s">
        <v>502</v>
      </c>
    </row>
    <row r="314" spans="2:38" s="198" customFormat="1" ht="142.5" hidden="1" x14ac:dyDescent="0.2">
      <c r="B314" s="191" t="s">
        <v>193</v>
      </c>
      <c r="C314" s="192" t="s">
        <v>1445</v>
      </c>
      <c r="D314" s="191" t="s">
        <v>1476</v>
      </c>
      <c r="E314" s="230" t="s">
        <v>1477</v>
      </c>
      <c r="F314" s="230" t="s">
        <v>1486</v>
      </c>
      <c r="G314" s="230"/>
      <c r="H314" s="191" t="s">
        <v>1197</v>
      </c>
      <c r="I314" s="191" t="s">
        <v>1449</v>
      </c>
      <c r="J314" s="191" t="s">
        <v>199</v>
      </c>
      <c r="K314" s="191" t="s">
        <v>199</v>
      </c>
      <c r="L314" s="191" t="s">
        <v>199</v>
      </c>
      <c r="M314" s="230" t="s">
        <v>1487</v>
      </c>
      <c r="N314" s="191" t="s">
        <v>1488</v>
      </c>
      <c r="O314" s="191" t="s">
        <v>1489</v>
      </c>
      <c r="P314" s="191" t="s">
        <v>1462</v>
      </c>
      <c r="Q314" s="191" t="s">
        <v>1463</v>
      </c>
      <c r="R314" s="191" t="s">
        <v>99</v>
      </c>
      <c r="S314" s="195">
        <v>45381</v>
      </c>
      <c r="T314" s="207">
        <v>45565</v>
      </c>
      <c r="U314" s="195" t="s">
        <v>519</v>
      </c>
      <c r="V314" s="51"/>
      <c r="W314" s="191"/>
      <c r="X314" s="216">
        <v>1</v>
      </c>
      <c r="Y314" s="191" t="s">
        <v>425</v>
      </c>
      <c r="Z314" s="191" t="s">
        <v>199</v>
      </c>
      <c r="AA314" s="191" t="s">
        <v>199</v>
      </c>
      <c r="AB314" s="191" t="s">
        <v>199</v>
      </c>
      <c r="AC314" s="191" t="s">
        <v>199</v>
      </c>
      <c r="AD314" s="191" t="s">
        <v>419</v>
      </c>
      <c r="AE314" s="191" t="s">
        <v>492</v>
      </c>
      <c r="AF314" s="191" t="s">
        <v>199</v>
      </c>
      <c r="AG314" s="191" t="s">
        <v>199</v>
      </c>
      <c r="AH314" s="191" t="s">
        <v>199</v>
      </c>
      <c r="AI314" s="191" t="s">
        <v>199</v>
      </c>
      <c r="AJ314" s="191" t="s">
        <v>199</v>
      </c>
      <c r="AK314" s="191" t="s">
        <v>199</v>
      </c>
      <c r="AL314" s="191" t="s">
        <v>502</v>
      </c>
    </row>
    <row r="315" spans="2:38" s="198" customFormat="1" ht="327.75" hidden="1" x14ac:dyDescent="0.2">
      <c r="B315" s="191" t="s">
        <v>523</v>
      </c>
      <c r="C315" s="192" t="s">
        <v>524</v>
      </c>
      <c r="D315" s="191" t="s">
        <v>1490</v>
      </c>
      <c r="E315" s="191" t="s">
        <v>1491</v>
      </c>
      <c r="F315" s="191" t="s">
        <v>1492</v>
      </c>
      <c r="G315" s="191"/>
      <c r="H315" s="191" t="s">
        <v>1493</v>
      </c>
      <c r="I315" s="191" t="s">
        <v>199</v>
      </c>
      <c r="J315" s="191" t="s">
        <v>199</v>
      </c>
      <c r="K315" s="191" t="s">
        <v>199</v>
      </c>
      <c r="L315" s="191" t="s">
        <v>199</v>
      </c>
      <c r="M315" s="191" t="s">
        <v>1494</v>
      </c>
      <c r="N315" s="191" t="s">
        <v>1495</v>
      </c>
      <c r="O315" s="194" t="s">
        <v>1496</v>
      </c>
      <c r="P315" s="191" t="s">
        <v>709</v>
      </c>
      <c r="Q315" s="191" t="s">
        <v>1497</v>
      </c>
      <c r="R315" s="191" t="s">
        <v>119</v>
      </c>
      <c r="S315" s="195">
        <v>45292</v>
      </c>
      <c r="T315" s="195">
        <v>45626</v>
      </c>
      <c r="U315" s="195" t="s">
        <v>282</v>
      </c>
      <c r="V315" s="51" t="s">
        <v>199</v>
      </c>
      <c r="W315" s="191" t="s">
        <v>199</v>
      </c>
      <c r="X315" s="216">
        <v>0.4</v>
      </c>
      <c r="Y315" s="191" t="s">
        <v>402</v>
      </c>
      <c r="Z315" s="191" t="s">
        <v>199</v>
      </c>
      <c r="AA315" s="191" t="s">
        <v>199</v>
      </c>
      <c r="AB315" s="191" t="s">
        <v>199</v>
      </c>
      <c r="AC315" s="191" t="s">
        <v>199</v>
      </c>
      <c r="AD315" s="191" t="s">
        <v>366</v>
      </c>
      <c r="AE315" s="191" t="s">
        <v>199</v>
      </c>
      <c r="AF315" s="191" t="s">
        <v>199</v>
      </c>
      <c r="AG315" s="191" t="s">
        <v>199</v>
      </c>
      <c r="AH315" s="191" t="s">
        <v>199</v>
      </c>
      <c r="AI315" s="191" t="s">
        <v>199</v>
      </c>
      <c r="AJ315" s="191" t="s">
        <v>404</v>
      </c>
      <c r="AK315" s="191" t="s">
        <v>405</v>
      </c>
      <c r="AL315" s="191" t="s">
        <v>1498</v>
      </c>
    </row>
    <row r="316" spans="2:38" s="198" customFormat="1" ht="199.5" hidden="1" x14ac:dyDescent="0.2">
      <c r="B316" s="191" t="s">
        <v>523</v>
      </c>
      <c r="C316" s="192" t="s">
        <v>524</v>
      </c>
      <c r="D316" s="191" t="s">
        <v>1490</v>
      </c>
      <c r="E316" s="191" t="s">
        <v>1491</v>
      </c>
      <c r="F316" s="191" t="s">
        <v>1492</v>
      </c>
      <c r="G316" s="191"/>
      <c r="H316" s="191" t="s">
        <v>1493</v>
      </c>
      <c r="I316" s="191" t="s">
        <v>199</v>
      </c>
      <c r="J316" s="191" t="s">
        <v>199</v>
      </c>
      <c r="K316" s="191" t="s">
        <v>199</v>
      </c>
      <c r="L316" s="191" t="s">
        <v>199</v>
      </c>
      <c r="M316" s="191" t="s">
        <v>1499</v>
      </c>
      <c r="N316" s="191" t="s">
        <v>1500</v>
      </c>
      <c r="O316" s="194" t="s">
        <v>1501</v>
      </c>
      <c r="P316" s="191" t="s">
        <v>709</v>
      </c>
      <c r="Q316" s="191" t="s">
        <v>1502</v>
      </c>
      <c r="R316" s="191" t="s">
        <v>119</v>
      </c>
      <c r="S316" s="195">
        <v>45292</v>
      </c>
      <c r="T316" s="195">
        <v>45626</v>
      </c>
      <c r="U316" s="195" t="s">
        <v>119</v>
      </c>
      <c r="V316" s="51" t="s">
        <v>199</v>
      </c>
      <c r="W316" s="191" t="s">
        <v>199</v>
      </c>
      <c r="X316" s="216">
        <v>0.3</v>
      </c>
      <c r="Y316" s="191" t="s">
        <v>1503</v>
      </c>
      <c r="Z316" s="191" t="s">
        <v>199</v>
      </c>
      <c r="AA316" s="191" t="s">
        <v>199</v>
      </c>
      <c r="AB316" s="191" t="s">
        <v>199</v>
      </c>
      <c r="AC316" s="191" t="s">
        <v>199</v>
      </c>
      <c r="AD316" s="191" t="s">
        <v>209</v>
      </c>
      <c r="AE316" s="191" t="s">
        <v>199</v>
      </c>
      <c r="AF316" s="191" t="s">
        <v>199</v>
      </c>
      <c r="AG316" s="191" t="s">
        <v>199</v>
      </c>
      <c r="AH316" s="191" t="s">
        <v>199</v>
      </c>
      <c r="AI316" s="191" t="s">
        <v>199</v>
      </c>
      <c r="AJ316" s="191" t="s">
        <v>199</v>
      </c>
      <c r="AK316" s="191" t="s">
        <v>199</v>
      </c>
      <c r="AL316" s="191" t="s">
        <v>1498</v>
      </c>
    </row>
    <row r="317" spans="2:38" s="198" customFormat="1" ht="199.5" hidden="1" x14ac:dyDescent="0.2">
      <c r="B317" s="191" t="s">
        <v>523</v>
      </c>
      <c r="C317" s="192" t="s">
        <v>524</v>
      </c>
      <c r="D317" s="191" t="s">
        <v>1490</v>
      </c>
      <c r="E317" s="191" t="s">
        <v>1491</v>
      </c>
      <c r="F317" s="191" t="s">
        <v>1492</v>
      </c>
      <c r="G317" s="191"/>
      <c r="H317" s="191" t="s">
        <v>1493</v>
      </c>
      <c r="I317" s="191" t="s">
        <v>199</v>
      </c>
      <c r="J317" s="191" t="s">
        <v>199</v>
      </c>
      <c r="K317" s="191" t="s">
        <v>199</v>
      </c>
      <c r="L317" s="191" t="s">
        <v>199</v>
      </c>
      <c r="M317" s="191" t="s">
        <v>1504</v>
      </c>
      <c r="N317" s="191" t="s">
        <v>1505</v>
      </c>
      <c r="O317" s="194" t="s">
        <v>1506</v>
      </c>
      <c r="P317" s="191" t="s">
        <v>709</v>
      </c>
      <c r="Q317" s="191" t="s">
        <v>1507</v>
      </c>
      <c r="R317" s="191" t="s">
        <v>119</v>
      </c>
      <c r="S317" s="195">
        <v>45292</v>
      </c>
      <c r="T317" s="195">
        <v>45626</v>
      </c>
      <c r="U317" s="195" t="s">
        <v>50</v>
      </c>
      <c r="V317" s="51" t="s">
        <v>199</v>
      </c>
      <c r="W317" s="191" t="s">
        <v>199</v>
      </c>
      <c r="X317" s="216">
        <v>0.3</v>
      </c>
      <c r="Y317" s="191" t="s">
        <v>1503</v>
      </c>
      <c r="Z317" s="191" t="s">
        <v>199</v>
      </c>
      <c r="AA317" s="191" t="s">
        <v>199</v>
      </c>
      <c r="AB317" s="191" t="s">
        <v>199</v>
      </c>
      <c r="AC317" s="191" t="s">
        <v>199</v>
      </c>
      <c r="AD317" s="191" t="s">
        <v>209</v>
      </c>
      <c r="AE317" s="191" t="s">
        <v>199</v>
      </c>
      <c r="AF317" s="191" t="s">
        <v>199</v>
      </c>
      <c r="AG317" s="191" t="s">
        <v>199</v>
      </c>
      <c r="AH317" s="191" t="s">
        <v>199</v>
      </c>
      <c r="AI317" s="191" t="s">
        <v>199</v>
      </c>
      <c r="AJ317" s="191" t="s">
        <v>199</v>
      </c>
      <c r="AK317" s="191" t="s">
        <v>199</v>
      </c>
      <c r="AL317" s="191" t="s">
        <v>1498</v>
      </c>
    </row>
    <row r="318" spans="2:38" s="198" customFormat="1" ht="199.5" hidden="1" x14ac:dyDescent="0.2">
      <c r="B318" s="191" t="s">
        <v>523</v>
      </c>
      <c r="C318" s="192" t="s">
        <v>524</v>
      </c>
      <c r="D318" s="191" t="s">
        <v>1508</v>
      </c>
      <c r="E318" s="191" t="s">
        <v>1509</v>
      </c>
      <c r="F318" s="191" t="s">
        <v>1510</v>
      </c>
      <c r="G318" s="191"/>
      <c r="H318" s="191" t="s">
        <v>282</v>
      </c>
      <c r="I318" s="191" t="s">
        <v>199</v>
      </c>
      <c r="J318" s="191" t="s">
        <v>199</v>
      </c>
      <c r="K318" s="191" t="s">
        <v>199</v>
      </c>
      <c r="L318" s="191" t="s">
        <v>199</v>
      </c>
      <c r="M318" s="191" t="s">
        <v>1511</v>
      </c>
      <c r="N318" s="191" t="s">
        <v>1512</v>
      </c>
      <c r="O318" s="194" t="s">
        <v>1513</v>
      </c>
      <c r="P318" s="191" t="s">
        <v>543</v>
      </c>
      <c r="Q318" s="191" t="s">
        <v>572</v>
      </c>
      <c r="R318" s="191" t="s">
        <v>545</v>
      </c>
      <c r="S318" s="195">
        <v>45323</v>
      </c>
      <c r="T318" s="195">
        <v>45383</v>
      </c>
      <c r="U318" s="195" t="s">
        <v>519</v>
      </c>
      <c r="V318" s="51"/>
      <c r="W318" s="191"/>
      <c r="X318" s="196">
        <v>0.15</v>
      </c>
      <c r="Y318" s="191" t="s">
        <v>480</v>
      </c>
      <c r="Z318" s="191" t="s">
        <v>199</v>
      </c>
      <c r="AA318" s="191" t="s">
        <v>199</v>
      </c>
      <c r="AB318" s="191" t="s">
        <v>199</v>
      </c>
      <c r="AC318" s="191" t="s">
        <v>199</v>
      </c>
      <c r="AD318" s="191" t="s">
        <v>209</v>
      </c>
      <c r="AE318" s="191" t="s">
        <v>199</v>
      </c>
      <c r="AF318" s="191" t="s">
        <v>199</v>
      </c>
      <c r="AG318" s="191" t="s">
        <v>199</v>
      </c>
      <c r="AH318" s="191" t="s">
        <v>199</v>
      </c>
      <c r="AI318" s="191" t="s">
        <v>199</v>
      </c>
      <c r="AJ318" s="191" t="s">
        <v>199</v>
      </c>
      <c r="AK318" s="191" t="s">
        <v>199</v>
      </c>
      <c r="AL318" s="191" t="s">
        <v>547</v>
      </c>
    </row>
    <row r="319" spans="2:38" s="198" customFormat="1" ht="199.5" hidden="1" x14ac:dyDescent="0.2">
      <c r="B319" s="191" t="s">
        <v>523</v>
      </c>
      <c r="C319" s="192" t="s">
        <v>524</v>
      </c>
      <c r="D319" s="191" t="s">
        <v>1508</v>
      </c>
      <c r="E319" s="191" t="s">
        <v>1509</v>
      </c>
      <c r="F319" s="191" t="s">
        <v>1510</v>
      </c>
      <c r="G319" s="191"/>
      <c r="H319" s="191" t="s">
        <v>282</v>
      </c>
      <c r="I319" s="191" t="s">
        <v>199</v>
      </c>
      <c r="J319" s="191" t="s">
        <v>199</v>
      </c>
      <c r="K319" s="191" t="s">
        <v>199</v>
      </c>
      <c r="L319" s="191" t="s">
        <v>199</v>
      </c>
      <c r="M319" s="191" t="s">
        <v>1514</v>
      </c>
      <c r="N319" s="191" t="s">
        <v>1514</v>
      </c>
      <c r="O319" s="194" t="s">
        <v>1515</v>
      </c>
      <c r="P319" s="191" t="s">
        <v>543</v>
      </c>
      <c r="Q319" s="191" t="s">
        <v>572</v>
      </c>
      <c r="R319" s="191" t="s">
        <v>545</v>
      </c>
      <c r="S319" s="195">
        <v>45383</v>
      </c>
      <c r="T319" s="195">
        <v>45413</v>
      </c>
      <c r="U319" s="195" t="s">
        <v>282</v>
      </c>
      <c r="V319" s="51"/>
      <c r="W319" s="191"/>
      <c r="X319" s="196">
        <v>0.35</v>
      </c>
      <c r="Y319" s="191" t="s">
        <v>207</v>
      </c>
      <c r="Z319" s="191" t="s">
        <v>199</v>
      </c>
      <c r="AA319" s="191" t="s">
        <v>199</v>
      </c>
      <c r="AB319" s="191" t="s">
        <v>199</v>
      </c>
      <c r="AC319" s="191" t="s">
        <v>199</v>
      </c>
      <c r="AD319" s="191" t="s">
        <v>209</v>
      </c>
      <c r="AE319" s="191" t="s">
        <v>199</v>
      </c>
      <c r="AF319" s="191" t="s">
        <v>199</v>
      </c>
      <c r="AG319" s="191" t="s">
        <v>199</v>
      </c>
      <c r="AH319" s="191" t="s">
        <v>199</v>
      </c>
      <c r="AI319" s="191" t="s">
        <v>199</v>
      </c>
      <c r="AJ319" s="191" t="s">
        <v>199</v>
      </c>
      <c r="AK319" s="191" t="s">
        <v>199</v>
      </c>
      <c r="AL319" s="191" t="s">
        <v>547</v>
      </c>
    </row>
    <row r="320" spans="2:38" s="198" customFormat="1" ht="199.5" hidden="1" x14ac:dyDescent="0.2">
      <c r="B320" s="191" t="s">
        <v>523</v>
      </c>
      <c r="C320" s="192" t="s">
        <v>524</v>
      </c>
      <c r="D320" s="191" t="s">
        <v>1508</v>
      </c>
      <c r="E320" s="191" t="s">
        <v>1509</v>
      </c>
      <c r="F320" s="191" t="s">
        <v>1510</v>
      </c>
      <c r="G320" s="191"/>
      <c r="H320" s="191" t="s">
        <v>282</v>
      </c>
      <c r="I320" s="191" t="s">
        <v>199</v>
      </c>
      <c r="J320" s="191" t="s">
        <v>199</v>
      </c>
      <c r="K320" s="191" t="s">
        <v>199</v>
      </c>
      <c r="L320" s="191" t="s">
        <v>199</v>
      </c>
      <c r="M320" s="191" t="s">
        <v>1516</v>
      </c>
      <c r="N320" s="191" t="s">
        <v>1516</v>
      </c>
      <c r="O320" s="194" t="s">
        <v>1517</v>
      </c>
      <c r="P320" s="191" t="s">
        <v>543</v>
      </c>
      <c r="Q320" s="191" t="s">
        <v>572</v>
      </c>
      <c r="R320" s="191" t="s">
        <v>545</v>
      </c>
      <c r="S320" s="195">
        <v>45414</v>
      </c>
      <c r="T320" s="195">
        <v>45641</v>
      </c>
      <c r="U320" s="195" t="s">
        <v>519</v>
      </c>
      <c r="V320" s="51"/>
      <c r="W320" s="191"/>
      <c r="X320" s="196">
        <v>0.5</v>
      </c>
      <c r="Y320" s="191" t="s">
        <v>480</v>
      </c>
      <c r="Z320" s="191" t="s">
        <v>199</v>
      </c>
      <c r="AA320" s="191" t="s">
        <v>199</v>
      </c>
      <c r="AB320" s="191" t="s">
        <v>199</v>
      </c>
      <c r="AC320" s="191" t="s">
        <v>199</v>
      </c>
      <c r="AD320" s="191" t="s">
        <v>209</v>
      </c>
      <c r="AE320" s="191" t="s">
        <v>199</v>
      </c>
      <c r="AF320" s="191" t="s">
        <v>199</v>
      </c>
      <c r="AG320" s="191" t="s">
        <v>199</v>
      </c>
      <c r="AH320" s="191" t="s">
        <v>199</v>
      </c>
      <c r="AI320" s="191" t="s">
        <v>199</v>
      </c>
      <c r="AJ320" s="191" t="s">
        <v>199</v>
      </c>
      <c r="AK320" s="191" t="s">
        <v>199</v>
      </c>
      <c r="AL320" s="191" t="s">
        <v>547</v>
      </c>
    </row>
    <row r="321" spans="2:38" s="198" customFormat="1" ht="199.5" hidden="1" x14ac:dyDescent="0.2">
      <c r="B321" s="191" t="s">
        <v>523</v>
      </c>
      <c r="C321" s="192" t="s">
        <v>524</v>
      </c>
      <c r="D321" s="191" t="s">
        <v>1508</v>
      </c>
      <c r="E321" s="191" t="s">
        <v>1509</v>
      </c>
      <c r="F321" s="191" t="s">
        <v>1518</v>
      </c>
      <c r="G321" s="191"/>
      <c r="H321" s="191" t="s">
        <v>282</v>
      </c>
      <c r="I321" s="191" t="s">
        <v>199</v>
      </c>
      <c r="J321" s="191" t="s">
        <v>199</v>
      </c>
      <c r="K321" s="191" t="s">
        <v>199</v>
      </c>
      <c r="L321" s="191" t="s">
        <v>199</v>
      </c>
      <c r="M321" s="191" t="s">
        <v>1519</v>
      </c>
      <c r="N321" s="191" t="s">
        <v>1520</v>
      </c>
      <c r="O321" s="194" t="s">
        <v>1521</v>
      </c>
      <c r="P321" s="191" t="s">
        <v>543</v>
      </c>
      <c r="Q321" s="191" t="s">
        <v>544</v>
      </c>
      <c r="R321" s="191" t="s">
        <v>545</v>
      </c>
      <c r="S321" s="195">
        <v>45323</v>
      </c>
      <c r="T321" s="195">
        <v>45641</v>
      </c>
      <c r="U321" s="195" t="s">
        <v>519</v>
      </c>
      <c r="V321" s="51"/>
      <c r="W321" s="191"/>
      <c r="X321" s="196">
        <v>1</v>
      </c>
      <c r="Y321" s="191" t="s">
        <v>480</v>
      </c>
      <c r="Z321" s="191" t="s">
        <v>199</v>
      </c>
      <c r="AA321" s="191" t="s">
        <v>199</v>
      </c>
      <c r="AB321" s="191" t="s">
        <v>199</v>
      </c>
      <c r="AC321" s="191" t="s">
        <v>199</v>
      </c>
      <c r="AD321" s="191" t="s">
        <v>209</v>
      </c>
      <c r="AE321" s="191" t="s">
        <v>199</v>
      </c>
      <c r="AF321" s="191" t="s">
        <v>199</v>
      </c>
      <c r="AG321" s="191" t="s">
        <v>199</v>
      </c>
      <c r="AH321" s="191" t="s">
        <v>199</v>
      </c>
      <c r="AI321" s="191" t="s">
        <v>199</v>
      </c>
      <c r="AJ321" s="191" t="s">
        <v>199</v>
      </c>
      <c r="AK321" s="191" t="s">
        <v>199</v>
      </c>
      <c r="AL321" s="191" t="s">
        <v>1522</v>
      </c>
    </row>
    <row r="322" spans="2:38" s="198" customFormat="1" ht="199.5" hidden="1" x14ac:dyDescent="0.2">
      <c r="B322" s="191" t="s">
        <v>523</v>
      </c>
      <c r="C322" s="192" t="s">
        <v>524</v>
      </c>
      <c r="D322" s="191" t="s">
        <v>1508</v>
      </c>
      <c r="E322" s="191" t="s">
        <v>1509</v>
      </c>
      <c r="F322" s="191" t="s">
        <v>1523</v>
      </c>
      <c r="G322" s="191"/>
      <c r="H322" s="191" t="s">
        <v>282</v>
      </c>
      <c r="I322" s="191" t="s">
        <v>199</v>
      </c>
      <c r="J322" s="191" t="s">
        <v>199</v>
      </c>
      <c r="K322" s="191" t="s">
        <v>199</v>
      </c>
      <c r="L322" s="191" t="s">
        <v>199</v>
      </c>
      <c r="M322" s="191" t="s">
        <v>1524</v>
      </c>
      <c r="N322" s="191" t="s">
        <v>1525</v>
      </c>
      <c r="O322" s="194" t="s">
        <v>1526</v>
      </c>
      <c r="P322" s="191" t="s">
        <v>543</v>
      </c>
      <c r="Q322" s="191" t="s">
        <v>544</v>
      </c>
      <c r="R322" s="191" t="s">
        <v>545</v>
      </c>
      <c r="S322" s="195">
        <v>45323</v>
      </c>
      <c r="T322" s="195">
        <v>45444</v>
      </c>
      <c r="U322" s="195" t="s">
        <v>282</v>
      </c>
      <c r="V322" s="51"/>
      <c r="W322" s="191"/>
      <c r="X322" s="196">
        <v>0.2</v>
      </c>
      <c r="Y322" s="191" t="s">
        <v>207</v>
      </c>
      <c r="Z322" s="191" t="s">
        <v>199</v>
      </c>
      <c r="AA322" s="191" t="s">
        <v>199</v>
      </c>
      <c r="AB322" s="191" t="s">
        <v>199</v>
      </c>
      <c r="AC322" s="191" t="s">
        <v>199</v>
      </c>
      <c r="AD322" s="191" t="s">
        <v>209</v>
      </c>
      <c r="AE322" s="191" t="s">
        <v>199</v>
      </c>
      <c r="AF322" s="191" t="s">
        <v>199</v>
      </c>
      <c r="AG322" s="191" t="s">
        <v>199</v>
      </c>
      <c r="AH322" s="191" t="s">
        <v>199</v>
      </c>
      <c r="AI322" s="191" t="s">
        <v>199</v>
      </c>
      <c r="AJ322" s="191" t="s">
        <v>199</v>
      </c>
      <c r="AK322" s="191" t="s">
        <v>199</v>
      </c>
      <c r="AL322" s="191" t="s">
        <v>547</v>
      </c>
    </row>
    <row r="323" spans="2:38" s="198" customFormat="1" ht="199.5" hidden="1" x14ac:dyDescent="0.2">
      <c r="B323" s="191" t="s">
        <v>523</v>
      </c>
      <c r="C323" s="192" t="s">
        <v>524</v>
      </c>
      <c r="D323" s="191" t="s">
        <v>1508</v>
      </c>
      <c r="E323" s="191" t="s">
        <v>1509</v>
      </c>
      <c r="F323" s="191" t="s">
        <v>1523</v>
      </c>
      <c r="G323" s="191"/>
      <c r="H323" s="191" t="s">
        <v>282</v>
      </c>
      <c r="I323" s="191" t="s">
        <v>199</v>
      </c>
      <c r="J323" s="191" t="s">
        <v>199</v>
      </c>
      <c r="K323" s="191" t="s">
        <v>199</v>
      </c>
      <c r="L323" s="191" t="s">
        <v>199</v>
      </c>
      <c r="M323" s="191" t="s">
        <v>1527</v>
      </c>
      <c r="N323" s="191" t="s">
        <v>1528</v>
      </c>
      <c r="O323" s="194" t="s">
        <v>1529</v>
      </c>
      <c r="P323" s="191" t="s">
        <v>543</v>
      </c>
      <c r="Q323" s="191" t="s">
        <v>1530</v>
      </c>
      <c r="R323" s="191" t="s">
        <v>545</v>
      </c>
      <c r="S323" s="195">
        <v>45323</v>
      </c>
      <c r="T323" s="195">
        <v>45641</v>
      </c>
      <c r="U323" s="195" t="s">
        <v>519</v>
      </c>
      <c r="V323" s="51"/>
      <c r="W323" s="191"/>
      <c r="X323" s="196">
        <v>0.8</v>
      </c>
      <c r="Y323" s="191" t="s">
        <v>480</v>
      </c>
      <c r="Z323" s="191" t="s">
        <v>199</v>
      </c>
      <c r="AA323" s="191" t="s">
        <v>199</v>
      </c>
      <c r="AB323" s="191" t="s">
        <v>199</v>
      </c>
      <c r="AC323" s="191" t="s">
        <v>199</v>
      </c>
      <c r="AD323" s="191" t="s">
        <v>209</v>
      </c>
      <c r="AE323" s="191" t="s">
        <v>199</v>
      </c>
      <c r="AF323" s="191" t="s">
        <v>199</v>
      </c>
      <c r="AG323" s="191" t="s">
        <v>199</v>
      </c>
      <c r="AH323" s="191" t="s">
        <v>199</v>
      </c>
      <c r="AI323" s="191" t="s">
        <v>199</v>
      </c>
      <c r="AJ323" s="191" t="s">
        <v>199</v>
      </c>
      <c r="AK323" s="191" t="s">
        <v>199</v>
      </c>
      <c r="AL323" s="191" t="s">
        <v>547</v>
      </c>
    </row>
    <row r="324" spans="2:38" s="198" customFormat="1" ht="199.5" hidden="1" x14ac:dyDescent="0.2">
      <c r="B324" s="191" t="s">
        <v>523</v>
      </c>
      <c r="C324" s="192" t="s">
        <v>524</v>
      </c>
      <c r="D324" s="191" t="s">
        <v>1531</v>
      </c>
      <c r="E324" s="191" t="s">
        <v>1532</v>
      </c>
      <c r="F324" s="191" t="s">
        <v>1533</v>
      </c>
      <c r="G324" s="191"/>
      <c r="H324" s="191" t="s">
        <v>282</v>
      </c>
      <c r="I324" s="191" t="s">
        <v>199</v>
      </c>
      <c r="J324" s="191" t="s">
        <v>199</v>
      </c>
      <c r="K324" s="191" t="s">
        <v>199</v>
      </c>
      <c r="L324" s="223" t="s">
        <v>199</v>
      </c>
      <c r="M324" s="191" t="s">
        <v>1534</v>
      </c>
      <c r="N324" s="191" t="s">
        <v>1535</v>
      </c>
      <c r="O324" s="194" t="s">
        <v>1536</v>
      </c>
      <c r="P324" s="191" t="s">
        <v>543</v>
      </c>
      <c r="Q324" s="191" t="s">
        <v>544</v>
      </c>
      <c r="R324" s="191" t="s">
        <v>545</v>
      </c>
      <c r="S324" s="195">
        <v>45323</v>
      </c>
      <c r="T324" s="195">
        <v>45641</v>
      </c>
      <c r="U324" s="195" t="s">
        <v>519</v>
      </c>
      <c r="V324" s="51"/>
      <c r="W324" s="191"/>
      <c r="X324" s="196">
        <v>1</v>
      </c>
      <c r="Y324" s="191" t="s">
        <v>402</v>
      </c>
      <c r="Z324" s="191" t="s">
        <v>199</v>
      </c>
      <c r="AA324" s="191" t="s">
        <v>199</v>
      </c>
      <c r="AB324" s="223" t="s">
        <v>199</v>
      </c>
      <c r="AC324" s="223" t="s">
        <v>199</v>
      </c>
      <c r="AD324" s="191" t="s">
        <v>366</v>
      </c>
      <c r="AE324" s="191" t="s">
        <v>199</v>
      </c>
      <c r="AF324" s="191" t="s">
        <v>199</v>
      </c>
      <c r="AG324" s="227" t="s">
        <v>199</v>
      </c>
      <c r="AH324" s="227" t="s">
        <v>199</v>
      </c>
      <c r="AI324" s="223" t="s">
        <v>199</v>
      </c>
      <c r="AJ324" s="191" t="s">
        <v>404</v>
      </c>
      <c r="AK324" s="191" t="s">
        <v>405</v>
      </c>
      <c r="AL324" s="191" t="s">
        <v>696</v>
      </c>
    </row>
    <row r="325" spans="2:38" s="198" customFormat="1" ht="199.5" hidden="1" x14ac:dyDescent="0.2">
      <c r="B325" s="191" t="s">
        <v>523</v>
      </c>
      <c r="C325" s="192" t="s">
        <v>524</v>
      </c>
      <c r="D325" s="191" t="s">
        <v>1531</v>
      </c>
      <c r="E325" s="191" t="s">
        <v>1532</v>
      </c>
      <c r="F325" s="191" t="s">
        <v>1537</v>
      </c>
      <c r="G325" s="191"/>
      <c r="H325" s="191" t="s">
        <v>282</v>
      </c>
      <c r="I325" s="191" t="s">
        <v>199</v>
      </c>
      <c r="J325" s="191" t="s">
        <v>199</v>
      </c>
      <c r="K325" s="191" t="s">
        <v>199</v>
      </c>
      <c r="L325" s="223" t="s">
        <v>199</v>
      </c>
      <c r="M325" s="191" t="s">
        <v>1538</v>
      </c>
      <c r="N325" s="191" t="s">
        <v>1539</v>
      </c>
      <c r="O325" s="194" t="s">
        <v>1540</v>
      </c>
      <c r="P325" s="191" t="s">
        <v>543</v>
      </c>
      <c r="Q325" s="191" t="s">
        <v>1541</v>
      </c>
      <c r="R325" s="191" t="s">
        <v>545</v>
      </c>
      <c r="S325" s="195">
        <v>45323</v>
      </c>
      <c r="T325" s="195">
        <v>45641</v>
      </c>
      <c r="U325" s="195" t="s">
        <v>282</v>
      </c>
      <c r="V325" s="51"/>
      <c r="W325" s="191"/>
      <c r="X325" s="196">
        <v>1</v>
      </c>
      <c r="Y325" s="191" t="s">
        <v>402</v>
      </c>
      <c r="Z325" s="191" t="s">
        <v>199</v>
      </c>
      <c r="AA325" s="191" t="s">
        <v>199</v>
      </c>
      <c r="AB325" s="223" t="s">
        <v>199</v>
      </c>
      <c r="AC325" s="223" t="s">
        <v>199</v>
      </c>
      <c r="AD325" s="191" t="s">
        <v>366</v>
      </c>
      <c r="AE325" s="191" t="s">
        <v>199</v>
      </c>
      <c r="AF325" s="191" t="s">
        <v>199</v>
      </c>
      <c r="AG325" s="227" t="s">
        <v>199</v>
      </c>
      <c r="AH325" s="227" t="s">
        <v>199</v>
      </c>
      <c r="AI325" s="223" t="s">
        <v>199</v>
      </c>
      <c r="AJ325" s="191" t="s">
        <v>404</v>
      </c>
      <c r="AK325" s="191" t="s">
        <v>405</v>
      </c>
      <c r="AL325" s="191" t="s">
        <v>547</v>
      </c>
    </row>
    <row r="326" spans="2:38" s="198" customFormat="1" ht="171" hidden="1" x14ac:dyDescent="0.2">
      <c r="B326" s="191" t="s">
        <v>455</v>
      </c>
      <c r="C326" s="191" t="s">
        <v>873</v>
      </c>
      <c r="D326" s="191" t="s">
        <v>1542</v>
      </c>
      <c r="E326" s="191" t="s">
        <v>1543</v>
      </c>
      <c r="F326" s="191" t="s">
        <v>1544</v>
      </c>
      <c r="G326" s="191"/>
      <c r="H326" s="191" t="s">
        <v>1545</v>
      </c>
      <c r="I326" s="191" t="s">
        <v>1546</v>
      </c>
      <c r="J326" s="191" t="s">
        <v>1547</v>
      </c>
      <c r="K326" s="191" t="s">
        <v>199</v>
      </c>
      <c r="L326" s="191" t="s">
        <v>199</v>
      </c>
      <c r="M326" s="191" t="s">
        <v>1548</v>
      </c>
      <c r="N326" s="191" t="s">
        <v>1549</v>
      </c>
      <c r="O326" s="194" t="s">
        <v>1550</v>
      </c>
      <c r="P326" s="191" t="s">
        <v>293</v>
      </c>
      <c r="Q326" s="191" t="s">
        <v>1551</v>
      </c>
      <c r="R326" s="191" t="s">
        <v>281</v>
      </c>
      <c r="S326" s="195">
        <v>45292</v>
      </c>
      <c r="T326" s="195">
        <v>45350</v>
      </c>
      <c r="U326" s="195" t="s">
        <v>50</v>
      </c>
      <c r="V326" s="231">
        <v>21360746</v>
      </c>
      <c r="W326" s="194" t="s">
        <v>1552</v>
      </c>
      <c r="X326" s="194">
        <v>20</v>
      </c>
      <c r="Y326" s="191" t="s">
        <v>1553</v>
      </c>
      <c r="Z326" s="191" t="s">
        <v>208</v>
      </c>
      <c r="AA326" s="191" t="s">
        <v>356</v>
      </c>
      <c r="AB326" s="191" t="s">
        <v>199</v>
      </c>
      <c r="AC326" s="223" t="s">
        <v>199</v>
      </c>
      <c r="AD326" s="191" t="s">
        <v>1554</v>
      </c>
      <c r="AE326" s="191" t="s">
        <v>249</v>
      </c>
      <c r="AF326" s="191" t="s">
        <v>199</v>
      </c>
      <c r="AG326" s="227" t="s">
        <v>199</v>
      </c>
      <c r="AH326" s="227" t="s">
        <v>199</v>
      </c>
      <c r="AI326" s="223" t="s">
        <v>199</v>
      </c>
      <c r="AJ326" s="191" t="s">
        <v>199</v>
      </c>
      <c r="AK326" s="191" t="s">
        <v>199</v>
      </c>
      <c r="AL326" s="191" t="s">
        <v>295</v>
      </c>
    </row>
    <row r="327" spans="2:38" s="198" customFormat="1" ht="171" hidden="1" x14ac:dyDescent="0.2">
      <c r="B327" s="191" t="s">
        <v>455</v>
      </c>
      <c r="C327" s="191" t="s">
        <v>873</v>
      </c>
      <c r="D327" s="191" t="s">
        <v>1542</v>
      </c>
      <c r="E327" s="191" t="s">
        <v>1543</v>
      </c>
      <c r="F327" s="191" t="s">
        <v>1544</v>
      </c>
      <c r="G327" s="191"/>
      <c r="H327" s="191" t="s">
        <v>1545</v>
      </c>
      <c r="I327" s="191" t="s">
        <v>1546</v>
      </c>
      <c r="J327" s="191" t="s">
        <v>1547</v>
      </c>
      <c r="K327" s="191" t="s">
        <v>199</v>
      </c>
      <c r="L327" s="191" t="s">
        <v>199</v>
      </c>
      <c r="M327" s="191" t="s">
        <v>1555</v>
      </c>
      <c r="N327" s="191" t="s">
        <v>1556</v>
      </c>
      <c r="O327" s="194" t="s">
        <v>1557</v>
      </c>
      <c r="P327" s="191" t="s">
        <v>1558</v>
      </c>
      <c r="Q327" s="191" t="s">
        <v>1559</v>
      </c>
      <c r="R327" s="195" t="s">
        <v>50</v>
      </c>
      <c r="S327" s="195">
        <v>45292</v>
      </c>
      <c r="T327" s="195">
        <v>45016</v>
      </c>
      <c r="U327" s="191" t="s">
        <v>281</v>
      </c>
      <c r="V327" s="51" t="s">
        <v>199</v>
      </c>
      <c r="W327" s="191" t="s">
        <v>199</v>
      </c>
      <c r="X327" s="194">
        <v>70</v>
      </c>
      <c r="Y327" s="191" t="s">
        <v>1553</v>
      </c>
      <c r="Z327" s="191" t="s">
        <v>208</v>
      </c>
      <c r="AA327" s="191" t="s">
        <v>356</v>
      </c>
      <c r="AB327" s="191" t="s">
        <v>199</v>
      </c>
      <c r="AC327" s="223" t="s">
        <v>199</v>
      </c>
      <c r="AD327" s="191" t="s">
        <v>1554</v>
      </c>
      <c r="AE327" s="191" t="s">
        <v>199</v>
      </c>
      <c r="AF327" s="191" t="s">
        <v>199</v>
      </c>
      <c r="AG327" s="227" t="s">
        <v>199</v>
      </c>
      <c r="AH327" s="227" t="s">
        <v>199</v>
      </c>
      <c r="AI327" s="223" t="s">
        <v>199</v>
      </c>
      <c r="AJ327" s="191" t="s">
        <v>199</v>
      </c>
      <c r="AK327" s="191" t="s">
        <v>199</v>
      </c>
      <c r="AL327" s="191" t="s">
        <v>295</v>
      </c>
    </row>
    <row r="328" spans="2:38" s="198" customFormat="1" ht="171" hidden="1" x14ac:dyDescent="0.2">
      <c r="B328" s="191" t="s">
        <v>455</v>
      </c>
      <c r="C328" s="191" t="s">
        <v>873</v>
      </c>
      <c r="D328" s="191" t="s">
        <v>1542</v>
      </c>
      <c r="E328" s="191" t="s">
        <v>1543</v>
      </c>
      <c r="F328" s="191" t="s">
        <v>1544</v>
      </c>
      <c r="G328" s="191"/>
      <c r="H328" s="191" t="s">
        <v>1545</v>
      </c>
      <c r="I328" s="191" t="s">
        <v>1546</v>
      </c>
      <c r="J328" s="191" t="s">
        <v>1547</v>
      </c>
      <c r="K328" s="191" t="s">
        <v>199</v>
      </c>
      <c r="L328" s="191" t="s">
        <v>199</v>
      </c>
      <c r="M328" s="191" t="s">
        <v>1560</v>
      </c>
      <c r="N328" s="191" t="s">
        <v>1561</v>
      </c>
      <c r="O328" s="194" t="s">
        <v>1562</v>
      </c>
      <c r="P328" s="191" t="s">
        <v>1558</v>
      </c>
      <c r="Q328" s="191" t="s">
        <v>333</v>
      </c>
      <c r="R328" s="195" t="s">
        <v>50</v>
      </c>
      <c r="S328" s="195">
        <v>45383</v>
      </c>
      <c r="T328" s="195">
        <v>45046</v>
      </c>
      <c r="U328" s="191" t="s">
        <v>281</v>
      </c>
      <c r="V328" s="51" t="s">
        <v>199</v>
      </c>
      <c r="W328" s="191" t="s">
        <v>199</v>
      </c>
      <c r="X328" s="194">
        <v>10</v>
      </c>
      <c r="Y328" s="191" t="s">
        <v>208</v>
      </c>
      <c r="Z328" s="191" t="s">
        <v>356</v>
      </c>
      <c r="AA328" s="191" t="s">
        <v>199</v>
      </c>
      <c r="AB328" s="223" t="s">
        <v>199</v>
      </c>
      <c r="AC328" s="223" t="s">
        <v>199</v>
      </c>
      <c r="AD328" s="191" t="s">
        <v>1554</v>
      </c>
      <c r="AE328" s="191" t="s">
        <v>199</v>
      </c>
      <c r="AF328" s="191" t="s">
        <v>199</v>
      </c>
      <c r="AG328" s="227" t="s">
        <v>199</v>
      </c>
      <c r="AH328" s="227" t="s">
        <v>199</v>
      </c>
      <c r="AI328" s="223" t="s">
        <v>199</v>
      </c>
      <c r="AJ328" s="191" t="s">
        <v>199</v>
      </c>
      <c r="AK328" s="191" t="s">
        <v>199</v>
      </c>
      <c r="AL328" s="191" t="s">
        <v>295</v>
      </c>
    </row>
    <row r="329" spans="2:38" s="198" customFormat="1" ht="171" hidden="1" x14ac:dyDescent="0.2">
      <c r="B329" s="191" t="s">
        <v>455</v>
      </c>
      <c r="C329" s="191" t="s">
        <v>873</v>
      </c>
      <c r="D329" s="191" t="s">
        <v>1542</v>
      </c>
      <c r="E329" s="191" t="s">
        <v>1543</v>
      </c>
      <c r="F329" s="191" t="s">
        <v>1563</v>
      </c>
      <c r="G329" s="191"/>
      <c r="H329" s="191" t="s">
        <v>1545</v>
      </c>
      <c r="I329" s="191" t="s">
        <v>1546</v>
      </c>
      <c r="J329" s="191" t="s">
        <v>1547</v>
      </c>
      <c r="K329" s="191" t="s">
        <v>199</v>
      </c>
      <c r="L329" s="191" t="s">
        <v>199</v>
      </c>
      <c r="M329" s="191" t="s">
        <v>1564</v>
      </c>
      <c r="N329" s="191" t="s">
        <v>1565</v>
      </c>
      <c r="O329" s="194" t="s">
        <v>1550</v>
      </c>
      <c r="P329" s="191" t="s">
        <v>293</v>
      </c>
      <c r="Q329" s="191" t="s">
        <v>1551</v>
      </c>
      <c r="R329" s="191" t="s">
        <v>281</v>
      </c>
      <c r="S329" s="195">
        <v>45352</v>
      </c>
      <c r="T329" s="195">
        <v>45596</v>
      </c>
      <c r="U329" s="195" t="s">
        <v>50</v>
      </c>
      <c r="V329" s="231">
        <v>64082238</v>
      </c>
      <c r="W329" s="194" t="s">
        <v>1552</v>
      </c>
      <c r="Y329" s="191" t="s">
        <v>208</v>
      </c>
      <c r="Z329" s="191" t="s">
        <v>356</v>
      </c>
      <c r="AA329" s="191" t="s">
        <v>199</v>
      </c>
      <c r="AB329" s="223" t="s">
        <v>199</v>
      </c>
      <c r="AC329" s="223" t="s">
        <v>199</v>
      </c>
      <c r="AD329" s="191" t="s">
        <v>1554</v>
      </c>
      <c r="AE329" s="191" t="s">
        <v>249</v>
      </c>
      <c r="AF329" s="191" t="s">
        <v>199</v>
      </c>
      <c r="AG329" s="227" t="s">
        <v>199</v>
      </c>
      <c r="AH329" s="227" t="s">
        <v>199</v>
      </c>
      <c r="AI329" s="223" t="s">
        <v>199</v>
      </c>
      <c r="AJ329" s="191" t="s">
        <v>199</v>
      </c>
      <c r="AK329" s="191" t="s">
        <v>199</v>
      </c>
      <c r="AL329" s="191" t="s">
        <v>295</v>
      </c>
    </row>
    <row r="330" spans="2:38" s="198" customFormat="1" ht="171" hidden="1" x14ac:dyDescent="0.2">
      <c r="B330" s="191" t="s">
        <v>455</v>
      </c>
      <c r="C330" s="191" t="s">
        <v>873</v>
      </c>
      <c r="D330" s="191" t="s">
        <v>1542</v>
      </c>
      <c r="E330" s="191" t="s">
        <v>1543</v>
      </c>
      <c r="F330" s="191" t="s">
        <v>1563</v>
      </c>
      <c r="G330" s="191"/>
      <c r="H330" s="191" t="s">
        <v>1545</v>
      </c>
      <c r="I330" s="191" t="s">
        <v>1546</v>
      </c>
      <c r="J330" s="191" t="s">
        <v>1547</v>
      </c>
      <c r="K330" s="191" t="s">
        <v>199</v>
      </c>
      <c r="L330" s="191" t="s">
        <v>199</v>
      </c>
      <c r="M330" s="191" t="s">
        <v>1566</v>
      </c>
      <c r="N330" s="191" t="s">
        <v>1567</v>
      </c>
      <c r="O330" s="194" t="s">
        <v>1568</v>
      </c>
      <c r="P330" s="191" t="s">
        <v>1558</v>
      </c>
      <c r="Q330" s="191" t="s">
        <v>333</v>
      </c>
      <c r="R330" s="195" t="s">
        <v>50</v>
      </c>
      <c r="S330" s="195">
        <v>45597</v>
      </c>
      <c r="T330" s="195">
        <v>45626</v>
      </c>
      <c r="U330" s="191" t="s">
        <v>281</v>
      </c>
      <c r="V330" s="223" t="s">
        <v>199</v>
      </c>
      <c r="W330" s="223" t="s">
        <v>199</v>
      </c>
      <c r="Y330" s="191" t="s">
        <v>208</v>
      </c>
      <c r="Z330" s="191" t="s">
        <v>356</v>
      </c>
      <c r="AA330" s="191" t="s">
        <v>199</v>
      </c>
      <c r="AB330" s="223" t="s">
        <v>199</v>
      </c>
      <c r="AC330" s="223" t="s">
        <v>199</v>
      </c>
      <c r="AD330" s="191" t="s">
        <v>1554</v>
      </c>
      <c r="AE330" s="191" t="s">
        <v>199</v>
      </c>
      <c r="AF330" s="191" t="s">
        <v>199</v>
      </c>
      <c r="AG330" s="227" t="s">
        <v>199</v>
      </c>
      <c r="AH330" s="227" t="s">
        <v>199</v>
      </c>
      <c r="AI330" s="223" t="s">
        <v>199</v>
      </c>
      <c r="AJ330" s="191" t="s">
        <v>199</v>
      </c>
      <c r="AK330" s="191" t="s">
        <v>199</v>
      </c>
      <c r="AL330" s="191" t="s">
        <v>295</v>
      </c>
    </row>
    <row r="331" spans="2:38" s="198" customFormat="1" ht="171" hidden="1" x14ac:dyDescent="0.2">
      <c r="B331" s="191" t="s">
        <v>455</v>
      </c>
      <c r="C331" s="191" t="s">
        <v>873</v>
      </c>
      <c r="D331" s="191" t="s">
        <v>1542</v>
      </c>
      <c r="E331" s="191" t="s">
        <v>1543</v>
      </c>
      <c r="F331" s="191" t="s">
        <v>1569</v>
      </c>
      <c r="G331" s="191"/>
      <c r="H331" s="191" t="s">
        <v>1545</v>
      </c>
      <c r="I331" s="191" t="s">
        <v>1546</v>
      </c>
      <c r="J331" s="191" t="s">
        <v>1547</v>
      </c>
      <c r="K331" s="191" t="s">
        <v>199</v>
      </c>
      <c r="L331" s="191" t="s">
        <v>199</v>
      </c>
      <c r="M331" s="191" t="s">
        <v>1570</v>
      </c>
      <c r="N331" s="191" t="s">
        <v>1571</v>
      </c>
      <c r="O331" s="194" t="s">
        <v>1572</v>
      </c>
      <c r="P331" s="191" t="s">
        <v>293</v>
      </c>
      <c r="Q331" s="191" t="s">
        <v>1573</v>
      </c>
      <c r="R331" s="191" t="s">
        <v>281</v>
      </c>
      <c r="S331" s="195">
        <v>45597</v>
      </c>
      <c r="T331" s="195">
        <v>45611</v>
      </c>
      <c r="U331" s="195" t="s">
        <v>50</v>
      </c>
      <c r="V331" s="232" t="s">
        <v>199</v>
      </c>
      <c r="W331" s="223" t="s">
        <v>199</v>
      </c>
      <c r="Y331" s="191" t="s">
        <v>208</v>
      </c>
      <c r="Z331" s="191" t="s">
        <v>356</v>
      </c>
      <c r="AA331" s="191" t="s">
        <v>199</v>
      </c>
      <c r="AB331" s="223" t="s">
        <v>199</v>
      </c>
      <c r="AC331" s="223" t="s">
        <v>199</v>
      </c>
      <c r="AD331" s="191" t="s">
        <v>1554</v>
      </c>
      <c r="AE331" s="191" t="s">
        <v>199</v>
      </c>
      <c r="AF331" s="191" t="s">
        <v>199</v>
      </c>
      <c r="AG331" s="227" t="s">
        <v>199</v>
      </c>
      <c r="AH331" s="227" t="s">
        <v>199</v>
      </c>
      <c r="AI331" s="223" t="s">
        <v>199</v>
      </c>
      <c r="AJ331" s="191" t="s">
        <v>199</v>
      </c>
      <c r="AK331" s="191" t="s">
        <v>199</v>
      </c>
      <c r="AL331" s="191" t="s">
        <v>295</v>
      </c>
    </row>
    <row r="332" spans="2:38" s="198" customFormat="1" ht="171" hidden="1" x14ac:dyDescent="0.2">
      <c r="B332" s="191" t="s">
        <v>455</v>
      </c>
      <c r="C332" s="191" t="s">
        <v>873</v>
      </c>
      <c r="D332" s="191" t="s">
        <v>1542</v>
      </c>
      <c r="E332" s="191" t="s">
        <v>1543</v>
      </c>
      <c r="F332" s="191" t="s">
        <v>1574</v>
      </c>
      <c r="G332" s="191"/>
      <c r="H332" s="191" t="s">
        <v>1545</v>
      </c>
      <c r="I332" s="191" t="s">
        <v>1546</v>
      </c>
      <c r="J332" s="191" t="s">
        <v>1547</v>
      </c>
      <c r="K332" s="191" t="s">
        <v>199</v>
      </c>
      <c r="L332" s="191" t="s">
        <v>199</v>
      </c>
      <c r="M332" s="191" t="s">
        <v>1575</v>
      </c>
      <c r="N332" s="191" t="s">
        <v>1576</v>
      </c>
      <c r="O332" s="194" t="s">
        <v>1577</v>
      </c>
      <c r="P332" s="191" t="s">
        <v>293</v>
      </c>
      <c r="Q332" s="191" t="s">
        <v>1551</v>
      </c>
      <c r="R332" s="191" t="s">
        <v>281</v>
      </c>
      <c r="S332" s="195">
        <v>45627</v>
      </c>
      <c r="T332" s="195">
        <v>45641</v>
      </c>
      <c r="U332" s="195" t="s">
        <v>50</v>
      </c>
      <c r="V332" s="232" t="s">
        <v>199</v>
      </c>
      <c r="W332" s="223" t="s">
        <v>199</v>
      </c>
      <c r="Y332" s="191" t="s">
        <v>208</v>
      </c>
      <c r="Z332" s="191" t="s">
        <v>356</v>
      </c>
      <c r="AA332" s="191" t="s">
        <v>199</v>
      </c>
      <c r="AB332" s="223" t="s">
        <v>199</v>
      </c>
      <c r="AC332" s="223" t="s">
        <v>199</v>
      </c>
      <c r="AD332" s="191" t="s">
        <v>1554</v>
      </c>
      <c r="AE332" s="191" t="s">
        <v>199</v>
      </c>
      <c r="AF332" s="191" t="s">
        <v>199</v>
      </c>
      <c r="AG332" s="227" t="s">
        <v>199</v>
      </c>
      <c r="AH332" s="227" t="s">
        <v>199</v>
      </c>
      <c r="AI332" s="223" t="s">
        <v>199</v>
      </c>
      <c r="AJ332" s="191" t="s">
        <v>199</v>
      </c>
      <c r="AK332" s="191" t="s">
        <v>199</v>
      </c>
      <c r="AL332" s="191" t="s">
        <v>295</v>
      </c>
    </row>
    <row r="333" spans="2:38" s="198" customFormat="1" ht="171" hidden="1" x14ac:dyDescent="0.2">
      <c r="B333" s="191" t="s">
        <v>455</v>
      </c>
      <c r="C333" s="191" t="s">
        <v>873</v>
      </c>
      <c r="D333" s="191" t="s">
        <v>1542</v>
      </c>
      <c r="E333" s="191" t="s">
        <v>1543</v>
      </c>
      <c r="F333" s="191" t="s">
        <v>1574</v>
      </c>
      <c r="G333" s="191"/>
      <c r="H333" s="191" t="s">
        <v>1545</v>
      </c>
      <c r="I333" s="191" t="s">
        <v>1546</v>
      </c>
      <c r="J333" s="191" t="s">
        <v>1547</v>
      </c>
      <c r="K333" s="191" t="s">
        <v>199</v>
      </c>
      <c r="L333" s="191" t="s">
        <v>199</v>
      </c>
      <c r="M333" s="191" t="s">
        <v>1578</v>
      </c>
      <c r="N333" s="191" t="s">
        <v>1579</v>
      </c>
      <c r="O333" s="194" t="s">
        <v>1580</v>
      </c>
      <c r="P333" s="191" t="s">
        <v>1581</v>
      </c>
      <c r="Q333" s="191" t="s">
        <v>1582</v>
      </c>
      <c r="R333" s="195" t="s">
        <v>50</v>
      </c>
      <c r="S333" s="195">
        <v>45627</v>
      </c>
      <c r="T333" s="195">
        <v>45641</v>
      </c>
      <c r="U333" s="191" t="s">
        <v>281</v>
      </c>
      <c r="V333" s="223" t="s">
        <v>199</v>
      </c>
      <c r="W333" s="223" t="s">
        <v>199</v>
      </c>
      <c r="Y333" s="191" t="s">
        <v>208</v>
      </c>
      <c r="Z333" s="191" t="s">
        <v>356</v>
      </c>
      <c r="AA333" s="191" t="s">
        <v>199</v>
      </c>
      <c r="AB333" s="223" t="s">
        <v>199</v>
      </c>
      <c r="AC333" s="223" t="s">
        <v>199</v>
      </c>
      <c r="AD333" s="191" t="s">
        <v>1554</v>
      </c>
      <c r="AE333" s="191" t="s">
        <v>199</v>
      </c>
      <c r="AF333" s="191" t="s">
        <v>199</v>
      </c>
      <c r="AG333" s="227" t="s">
        <v>199</v>
      </c>
      <c r="AH333" s="227" t="s">
        <v>199</v>
      </c>
      <c r="AI333" s="223" t="s">
        <v>199</v>
      </c>
      <c r="AJ333" s="191" t="s">
        <v>199</v>
      </c>
      <c r="AK333" s="191" t="s">
        <v>199</v>
      </c>
      <c r="AL333" s="191" t="s">
        <v>295</v>
      </c>
    </row>
    <row r="334" spans="2:38" s="198" customFormat="1" ht="142.5" hidden="1" x14ac:dyDescent="0.2">
      <c r="B334" s="191" t="s">
        <v>193</v>
      </c>
      <c r="C334" s="192" t="s">
        <v>1445</v>
      </c>
      <c r="D334" s="191" t="s">
        <v>1583</v>
      </c>
      <c r="E334" s="201" t="s">
        <v>1591</v>
      </c>
      <c r="F334" s="201" t="s">
        <v>1584</v>
      </c>
      <c r="G334" s="201"/>
      <c r="H334" s="191" t="s">
        <v>1545</v>
      </c>
      <c r="I334" s="191" t="s">
        <v>199</v>
      </c>
      <c r="J334" s="191" t="s">
        <v>199</v>
      </c>
      <c r="K334" s="191" t="s">
        <v>199</v>
      </c>
      <c r="L334" s="191" t="s">
        <v>199</v>
      </c>
      <c r="M334" s="201" t="s">
        <v>1585</v>
      </c>
      <c r="N334" s="194" t="s">
        <v>1586</v>
      </c>
      <c r="O334" s="191" t="s">
        <v>1587</v>
      </c>
      <c r="P334" s="191" t="s">
        <v>299</v>
      </c>
      <c r="Q334" s="191"/>
      <c r="R334" s="191" t="s">
        <v>281</v>
      </c>
      <c r="S334" s="195">
        <v>45292</v>
      </c>
      <c r="T334" s="195">
        <v>45626</v>
      </c>
      <c r="U334" s="233" t="s">
        <v>281</v>
      </c>
      <c r="V334" s="231" t="s">
        <v>1588</v>
      </c>
      <c r="W334" s="194" t="s">
        <v>1589</v>
      </c>
      <c r="Y334" s="194" t="s">
        <v>246</v>
      </c>
      <c r="Z334" s="191" t="s">
        <v>1590</v>
      </c>
      <c r="AA334" s="191" t="s">
        <v>199</v>
      </c>
      <c r="AB334" s="223" t="s">
        <v>199</v>
      </c>
      <c r="AC334" s="223" t="s">
        <v>199</v>
      </c>
      <c r="AD334" s="191" t="s">
        <v>492</v>
      </c>
      <c r="AE334" s="191" t="s">
        <v>249</v>
      </c>
      <c r="AF334" s="227" t="s">
        <v>199</v>
      </c>
      <c r="AG334" s="227" t="s">
        <v>199</v>
      </c>
      <c r="AH334" s="223" t="s">
        <v>199</v>
      </c>
      <c r="AI334" s="223" t="s">
        <v>199</v>
      </c>
      <c r="AJ334" s="191" t="s">
        <v>199</v>
      </c>
      <c r="AK334" s="191" t="s">
        <v>199</v>
      </c>
      <c r="AL334" s="191" t="s">
        <v>284</v>
      </c>
    </row>
    <row r="335" spans="2:38" s="198" customFormat="1" ht="142.5" hidden="1" x14ac:dyDescent="0.2">
      <c r="B335" s="191" t="s">
        <v>193</v>
      </c>
      <c r="C335" s="192" t="s">
        <v>1445</v>
      </c>
      <c r="D335" s="191" t="s">
        <v>1583</v>
      </c>
      <c r="E335" s="201" t="s">
        <v>1591</v>
      </c>
      <c r="F335" s="201" t="s">
        <v>1584</v>
      </c>
      <c r="G335" s="201"/>
      <c r="H335" s="191" t="s">
        <v>1545</v>
      </c>
      <c r="I335" s="191" t="s">
        <v>199</v>
      </c>
      <c r="J335" s="191" t="s">
        <v>199</v>
      </c>
      <c r="K335" s="191" t="s">
        <v>199</v>
      </c>
      <c r="L335" s="191" t="s">
        <v>199</v>
      </c>
      <c r="M335" s="201" t="s">
        <v>1592</v>
      </c>
      <c r="N335" s="191" t="s">
        <v>1593</v>
      </c>
      <c r="O335" s="191" t="s">
        <v>1594</v>
      </c>
      <c r="P335" s="191" t="s">
        <v>299</v>
      </c>
      <c r="Q335" s="191"/>
      <c r="R335" s="191" t="s">
        <v>281</v>
      </c>
      <c r="S335" s="195">
        <v>45292</v>
      </c>
      <c r="T335" s="195">
        <v>45412</v>
      </c>
      <c r="U335" s="195" t="s">
        <v>282</v>
      </c>
      <c r="V335" s="231">
        <v>21720848</v>
      </c>
      <c r="W335" s="191">
        <v>165</v>
      </c>
      <c r="X335" s="196"/>
      <c r="Y335" s="191" t="s">
        <v>246</v>
      </c>
      <c r="Z335" s="191" t="s">
        <v>199</v>
      </c>
      <c r="AA335" s="191" t="s">
        <v>199</v>
      </c>
      <c r="AB335" s="191" t="s">
        <v>199</v>
      </c>
      <c r="AC335" s="191" t="s">
        <v>199</v>
      </c>
      <c r="AD335" s="191" t="s">
        <v>845</v>
      </c>
      <c r="AE335" s="191" t="s">
        <v>249</v>
      </c>
      <c r="AF335" s="191" t="s">
        <v>199</v>
      </c>
      <c r="AG335" s="191" t="s">
        <v>199</v>
      </c>
      <c r="AH335" s="191" t="s">
        <v>199</v>
      </c>
      <c r="AI335" s="191" t="s">
        <v>199</v>
      </c>
      <c r="AJ335" s="191" t="s">
        <v>199</v>
      </c>
      <c r="AK335" s="191" t="s">
        <v>199</v>
      </c>
      <c r="AL335" s="191" t="s">
        <v>284</v>
      </c>
    </row>
    <row r="336" spans="2:38" s="198" customFormat="1" ht="142.5" hidden="1" x14ac:dyDescent="0.2">
      <c r="B336" s="191" t="s">
        <v>193</v>
      </c>
      <c r="C336" s="192" t="s">
        <v>1445</v>
      </c>
      <c r="D336" s="191" t="s">
        <v>1583</v>
      </c>
      <c r="E336" s="201" t="s">
        <v>1591</v>
      </c>
      <c r="F336" s="201" t="s">
        <v>1584</v>
      </c>
      <c r="G336" s="201"/>
      <c r="H336" s="191" t="s">
        <v>1545</v>
      </c>
      <c r="I336" s="191" t="s">
        <v>199</v>
      </c>
      <c r="J336" s="191" t="s">
        <v>199</v>
      </c>
      <c r="K336" s="191" t="s">
        <v>199</v>
      </c>
      <c r="L336" s="191" t="s">
        <v>199</v>
      </c>
      <c r="M336" s="201" t="s">
        <v>1595</v>
      </c>
      <c r="N336" s="191" t="s">
        <v>1593</v>
      </c>
      <c r="O336" s="191" t="s">
        <v>1596</v>
      </c>
      <c r="P336" s="191" t="s">
        <v>299</v>
      </c>
      <c r="Q336" s="191"/>
      <c r="R336" s="191" t="s">
        <v>281</v>
      </c>
      <c r="S336" s="195">
        <v>45413</v>
      </c>
      <c r="T336" s="207">
        <v>45535</v>
      </c>
      <c r="U336" s="195" t="s">
        <v>282</v>
      </c>
      <c r="V336" s="231" t="s">
        <v>1597</v>
      </c>
      <c r="W336" s="191">
        <v>165</v>
      </c>
      <c r="X336" s="196"/>
      <c r="Y336" s="191" t="s">
        <v>246</v>
      </c>
      <c r="Z336" s="191" t="s">
        <v>199</v>
      </c>
      <c r="AA336" s="191" t="s">
        <v>199</v>
      </c>
      <c r="AB336" s="191" t="s">
        <v>199</v>
      </c>
      <c r="AC336" s="191" t="s">
        <v>199</v>
      </c>
      <c r="AD336" s="191" t="s">
        <v>845</v>
      </c>
      <c r="AE336" s="191" t="s">
        <v>249</v>
      </c>
      <c r="AF336" s="191" t="s">
        <v>199</v>
      </c>
      <c r="AG336" s="191" t="s">
        <v>199</v>
      </c>
      <c r="AH336" s="191" t="s">
        <v>199</v>
      </c>
      <c r="AI336" s="191" t="s">
        <v>199</v>
      </c>
      <c r="AJ336" s="191" t="s">
        <v>199</v>
      </c>
      <c r="AK336" s="191" t="s">
        <v>199</v>
      </c>
      <c r="AL336" s="191" t="s">
        <v>284</v>
      </c>
    </row>
    <row r="337" spans="2:38" s="198" customFormat="1" ht="142.5" hidden="1" x14ac:dyDescent="0.2">
      <c r="B337" s="191" t="s">
        <v>193</v>
      </c>
      <c r="C337" s="192" t="s">
        <v>1445</v>
      </c>
      <c r="D337" s="191" t="s">
        <v>1583</v>
      </c>
      <c r="E337" s="201" t="s">
        <v>1591</v>
      </c>
      <c r="F337" s="201" t="s">
        <v>1584</v>
      </c>
      <c r="G337" s="201"/>
      <c r="H337" s="191" t="s">
        <v>1545</v>
      </c>
      <c r="I337" s="191" t="s">
        <v>199</v>
      </c>
      <c r="J337" s="191" t="s">
        <v>199</v>
      </c>
      <c r="K337" s="191" t="s">
        <v>199</v>
      </c>
      <c r="L337" s="191" t="s">
        <v>199</v>
      </c>
      <c r="M337" s="201" t="s">
        <v>1598</v>
      </c>
      <c r="N337" s="191" t="s">
        <v>1593</v>
      </c>
      <c r="O337" s="191" t="s">
        <v>1599</v>
      </c>
      <c r="P337" s="191" t="s">
        <v>299</v>
      </c>
      <c r="Q337" s="191"/>
      <c r="R337" s="191" t="s">
        <v>281</v>
      </c>
      <c r="S337" s="195">
        <v>45536</v>
      </c>
      <c r="T337" s="207">
        <v>45626</v>
      </c>
      <c r="U337" s="195" t="s">
        <v>282</v>
      </c>
      <c r="V337" s="51" t="s">
        <v>199</v>
      </c>
      <c r="W337" s="191" t="s">
        <v>199</v>
      </c>
      <c r="X337" s="196"/>
      <c r="Y337" s="191" t="s">
        <v>246</v>
      </c>
      <c r="Z337" s="191" t="s">
        <v>199</v>
      </c>
      <c r="AA337" s="191" t="s">
        <v>199</v>
      </c>
      <c r="AB337" s="191" t="s">
        <v>199</v>
      </c>
      <c r="AC337" s="191" t="s">
        <v>199</v>
      </c>
      <c r="AD337" s="191" t="s">
        <v>845</v>
      </c>
      <c r="AE337" s="191" t="s">
        <v>199</v>
      </c>
      <c r="AF337" s="191" t="s">
        <v>199</v>
      </c>
      <c r="AG337" s="191" t="s">
        <v>199</v>
      </c>
      <c r="AH337" s="191" t="s">
        <v>199</v>
      </c>
      <c r="AI337" s="191" t="s">
        <v>199</v>
      </c>
      <c r="AJ337" s="191" t="s">
        <v>199</v>
      </c>
      <c r="AK337" s="191" t="s">
        <v>199</v>
      </c>
      <c r="AL337" s="191" t="s">
        <v>284</v>
      </c>
    </row>
    <row r="338" spans="2:38" s="198" customFormat="1" x14ac:dyDescent="0.2">
      <c r="AE338" s="234"/>
      <c r="AF338" s="234"/>
      <c r="AG338" s="234"/>
      <c r="AH338" s="234"/>
    </row>
  </sheetData>
  <autoFilter ref="A8:AL337" xr:uid="{00000000-0001-0000-0000-000000000000}">
    <filterColumn colId="8" showButton="0"/>
    <filterColumn colId="9" showButton="0"/>
    <filterColumn colId="10" showButton="0"/>
    <filterColumn colId="15">
      <filters>
        <filter val="Aura Maria Gomez De Los Rios"/>
      </filters>
    </filterColumn>
    <filterColumn colId="17">
      <filters>
        <filter val="Dirección Administrativa y Financiera"/>
      </filters>
    </filterColumn>
    <filterColumn colId="24" showButton="0"/>
    <filterColumn colId="25" showButton="0"/>
    <filterColumn colId="26" showButton="0"/>
    <filterColumn colId="27" showButton="0"/>
    <filterColumn colId="29" showButton="0"/>
    <filterColumn colId="30" showButton="0"/>
    <filterColumn colId="31" showButton="0"/>
    <filterColumn colId="32" showButton="0"/>
    <filterColumn colId="33" showButton="0"/>
    <filterColumn colId="35" showButton="0"/>
  </autoFilter>
  <mergeCells count="29">
    <mergeCell ref="B8:B9"/>
    <mergeCell ref="C8:C9"/>
    <mergeCell ref="D8:D9"/>
    <mergeCell ref="E8:E9"/>
    <mergeCell ref="F8:F9"/>
    <mergeCell ref="B2:B5"/>
    <mergeCell ref="C2:C3"/>
    <mergeCell ref="D2:AJ3"/>
    <mergeCell ref="C4:C5"/>
    <mergeCell ref="D4:AJ5"/>
    <mergeCell ref="U8:U9"/>
    <mergeCell ref="G8:G9"/>
    <mergeCell ref="H8:H9"/>
    <mergeCell ref="I8:L9"/>
    <mergeCell ref="M8:M9"/>
    <mergeCell ref="N8:N9"/>
    <mergeCell ref="O8:O9"/>
    <mergeCell ref="P8:P9"/>
    <mergeCell ref="Q8:Q9"/>
    <mergeCell ref="R8:R9"/>
    <mergeCell ref="S8:S9"/>
    <mergeCell ref="T8:T9"/>
    <mergeCell ref="AL8:AL9"/>
    <mergeCell ref="V8:V9"/>
    <mergeCell ref="W8:W9"/>
    <mergeCell ref="X8:X9"/>
    <mergeCell ref="Y8:AC9"/>
    <mergeCell ref="AD8:AI9"/>
    <mergeCell ref="AJ8:AK8"/>
  </mergeCells>
  <conditionalFormatting sqref="AL226:AL227">
    <cfRule type="expression" dxfId="1" priority="1">
      <formula>$AD226&lt;&gt;""</formula>
    </cfRule>
  </conditionalFormatting>
  <dataValidations count="27">
    <dataValidation type="list" allowBlank="1" showInputMessage="1" showErrorMessage="1" sqref="B10:B275 B288:B337" xr:uid="{7DDA7B30-AAC3-4BDD-9DC1-EAA98BB3B064}">
      <formula1>Perspectiva</formula1>
    </dataValidation>
    <dataValidation allowBlank="1" showInputMessage="1" showErrorMessage="1" prompt="Puede registrar la cantidad de colaboradores que requiera, siempre y cuando cuenten con usuario de Eureka" sqref="Q203:Q207 Q140:Q141 P206:P207" xr:uid="{71D840FC-192F-448A-A83A-E4A2127024F5}"/>
    <dataValidation type="textLength" operator="lessThanOrEqual" showInputMessage="1" showErrorMessage="1" error="El número máximo de caracteres son 100" prompt="El número máximo de caracteres incluyendo los espacios es de 100" sqref="N79:N93 O125:O126 M125:M126 M79:M122" xr:uid="{7822B3BC-FD12-4B9D-AC04-FDD4017D8073}">
      <formula1>100</formula1>
    </dataValidation>
    <dataValidation type="textLength" operator="lessThanOrEqual" allowBlank="1" showInputMessage="1" showErrorMessage="1" errorTitle="No superar 100 caracteres" error="No superar 100 caracteres" sqref="N79:N93 M79:M114" xr:uid="{B13A05F0-3052-4DB6-92A7-88BBE353B191}">
      <formula1>100</formula1>
    </dataValidation>
    <dataValidation allowBlank="1" showInputMessage="1" showErrorMessage="1" prompt="Elija de la lista los artículos y/o bases del Plan Nacional de Desarrollo 2022 - 2026 a los que se da respuesta con la implementación de la estrategia y la consecución del producto." sqref="I8" xr:uid="{52F26743-2E04-4F71-A621-14DA2D377DC5}"/>
    <dataValidation allowBlank="1" showInputMessage="1" showErrorMessage="1" prompt="Elija de la lista la dependencia que será usuaria del producto que se generará porque lo requiere para el desarrollo de sus actividades, en los casos que aplique." sqref="U8:U9" xr:uid="{93ED04CA-1720-4405-B33A-2F2CEA720752}"/>
    <dataValidation allowBlank="1" showInputMessage="1" showErrorMessage="1" prompt="Si marcó que la actividad pertence al plan 9. Plan Anticorrupción y de atención al ciudadano, debe indicar de las listas a cual componente y subcomponente pertenece la actividad." sqref="AJ8:AK8" xr:uid="{438A303E-D070-4B17-B1EC-2658F7E030D1}"/>
    <dataValidation type="list" allowBlank="1" showInputMessage="1" showErrorMessage="1" sqref="AJ256:AJ260 AK47:AK48 AJ64:AK67 AK317 AK72:AK75 AJ74:AK75 AJ10:AJ227 AJ240:AJ241 AJ288:AJ337" xr:uid="{C39F8AA1-90D0-4CFB-BED8-63FE03FA1787}">
      <formula1>Componentes</formula1>
    </dataValidation>
    <dataValidation allowBlank="1" showInputMessage="1" showErrorMessage="1" prompt="Elija de la lista la perspectiva sobre la cual va a formular las actividades del plan de acción.  Para mas información puede consultar el Diccionario de Datos y el PEI" sqref="B8:B9" xr:uid="{0508A375-44D9-45FD-BAF8-3B84CD1987EE}"/>
    <dataValidation allowBlank="1" showInputMessage="1" showErrorMessage="1" prompt="De acuerdo a la perspectiva seleaccionada, elija de la lista el objetivo estratégico sobre el cual va a formular las actividades del plan de acción.  Para mas información puede consultar el Diccionario de Datos y el PEI" sqref="C8:C9" xr:uid="{CA9024C1-EE8D-49F4-870A-8A280491FD4A}"/>
    <dataValidation allowBlank="1" showInputMessage="1" showErrorMessage="1" prompt="Teniendo en cuenta el objetivo seleccionado, registre o elija de la lista la estrategia asociada a las actividades del plan de acción.  Para mas información puede consultar el Diccionario de Datos y el PEI" sqref="D8:E9" xr:uid="{9BF80846-C1C4-483B-AB24-FD83404F46CB}"/>
    <dataValidation allowBlank="1" showInputMessage="1" showErrorMessage="1" prompt="Registre o elija de la lista el producto del Plan Estratégico Institucional que desea obtener. _x000a_Producto es el resultado final del desarrollo de actividades de un proceso, fase o proyecto, el cual debe ser verificable." sqref="F8:G9" xr:uid="{7F636DBF-45E7-44C1-9690-C4316A9B8B29}"/>
    <dataValidation allowBlank="1" showInputMessage="1" showErrorMessage="1" prompt="Defina el responsable de la obtención del producto en términos de cargo y dependencia. Debe ser de nivel directivo." sqref="H8:H9" xr:uid="{E79D8049-94F9-400A-8FAC-11E9A9E7F420}"/>
    <dataValidation allowBlank="1" showInputMessage="1" showErrorMessage="1" prompt="Defina las actividades necesarias para la obtención de los productos. _x000a_Estructura: VERBO en infinitivo + el Objeto + condicion de calidad." sqref="M8:M9" xr:uid="{19844645-5168-4FFB-9F26-CD4ED296A007}"/>
    <dataValidation allowBlank="1" showInputMessage="1" showErrorMessage="1" prompt="Detalle de la actividad definida" sqref="N8:N9" xr:uid="{9EC73527-D9F9-4396-8B5E-B1301AF829BA}"/>
    <dataValidation allowBlank="1" showInputMessage="1" showErrorMessage="1" prompt="Soporte de ejecución de la actividad o producto intermedio que contribuye a la obtención del producto final o al cumplimiento de fases intermedias. Ej: Documento elaborado, Actas de reunión firmadas, Listas de asistencia diligenciadas._x000a__x000a_" sqref="O8:O9" xr:uid="{EA0E7C1C-801D-41FC-B0C0-1A324156D853}"/>
    <dataValidation allowBlank="1" showInputMessage="1" showErrorMessage="1" prompt="Nombre del colaborador responsable de ejecutar la actividad." sqref="P8:P9" xr:uid="{A683A56A-831B-4E5A-A04B-1494C7542DE5}"/>
    <dataValidation allowBlank="1" showInputMessage="1" showErrorMessage="1" prompt="Elija de la lista la dependencia a la que hace parte el colaborador responsable de la ejecución de la actividad. " sqref="R8:R9" xr:uid="{CD352D61-FC3B-493C-B4C9-208CF5D85596}"/>
    <dataValidation allowBlank="1" showInputMessage="1" showErrorMessage="1" prompt="DD-MM-AAAA" sqref="S8:T9" xr:uid="{9B1DF35E-E8A5-464E-A834-181B58D547B7}"/>
    <dataValidation allowBlank="1" showInputMessage="1" showErrorMessage="1" prompt="Indique los recursos económicos requeridos para el desarrollo de la actividad y asignados en el Plan Anual de Adquisiciones - PAA." sqref="V8:V9" xr:uid="{367F4F85-B7B9-4FCA-9EEA-8AE10B03D8A3}"/>
    <dataValidation allowBlank="1" showInputMessage="1" showErrorMessage="1" prompt="Indique el código de identificación - ID del PAA al que corresponde la adquisición de bienes y/o servicios como contratos de prestación de servicios, sistemas de información, entre otros, necesarios para el desarrollo de la actividad." sqref="W8:W9" xr:uid="{C9DC4BC3-B5AA-4CE1-B49D-C98FCFCD232D}"/>
    <dataValidation allowBlank="1" showInputMessage="1" showErrorMessage="1" prompt="Incluya la ponderación de cada actividad que aporta a la consecución del producto, de tal forma que la sumatoria sea 100% para cada producto." sqref="X8:X9" xr:uid="{3F45B12E-5EBF-46A5-B7E4-5818EBF526F1}"/>
    <dataValidation allowBlank="1" showInputMessage="1" showErrorMessage="1" prompt="Elija de las listas los planes a los que pertenece la actividad. Puede aplicar entre uno (1) y tres (3) planes. " sqref="AD8" xr:uid="{35964E9F-090F-4CC7-ABCC-D79C3C437524}"/>
    <dataValidation allowBlank="1" showInputMessage="1" showErrorMessage="1" prompt="Seleccione la dependencia líder de la ejecución de la actividad" sqref="R8:R9" xr:uid="{53F3BB3C-7AEF-4027-8DE3-C7083DB2DA94}"/>
    <dataValidation allowBlank="1" showInputMessage="1" showErrorMessage="1" prompt="Índique el proceso responsable de la ejecución de la actividad" sqref="AL8:AL9" xr:uid="{6CAD0FAA-52D9-415D-8A2E-FC83EC7D7DB3}"/>
    <dataValidation allowBlank="1" showInputMessage="1" showErrorMessage="1" prompt="Nombre de los funcionarios o contratistas asignados para apoyar el desarrollo de la actividad" sqref="Q8:Q9" xr:uid="{E518CF35-9EA6-47CE-B4C4-9C68E3DCED4C}"/>
    <dataValidation allowBlank="1" showInputMessage="1" showErrorMessage="1" prompt="Elija de las listas las políticas del MIPG a las que contribuye a su cumplimiento con el desarrollo de la actividad. Puede aplicar entre una (1) y tres (3) políticas." sqref="Y8:AC9" xr:uid="{D347A6A1-CBA4-428F-B159-9F1CA459C826}"/>
  </dataValidations>
  <hyperlinks>
    <hyperlink ref="M213" r:id="rId1" display="url" xr:uid="{E225529C-592E-4794-8480-AE3A43782D83}"/>
  </hyperlinks>
  <pageMargins left="0.7" right="0.7" top="0.75" bottom="0.75" header="0" footer="0"/>
  <pageSetup orientation="portrait"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3232B-25F1-4819-9E02-933A97DFB554}">
  <sheetPr filterMode="1"/>
  <dimension ref="A1:AJ306"/>
  <sheetViews>
    <sheetView showGridLines="0" topLeftCell="J1" zoomScale="70" zoomScaleNormal="70" workbookViewId="0">
      <pane ySplit="9" topLeftCell="A217" activePane="bottomLeft" state="frozen"/>
      <selection activeCell="B1" sqref="B1"/>
      <selection pane="bottomLeft" activeCell="T218" sqref="T218"/>
    </sheetView>
  </sheetViews>
  <sheetFormatPr baseColWidth="10" defaultColWidth="10" defaultRowHeight="14.25" x14ac:dyDescent="0.2"/>
  <cols>
    <col min="1" max="1" width="9.75" style="55" hidden="1" customWidth="1"/>
    <col min="2" max="2" width="28.5" style="55" customWidth="1"/>
    <col min="3" max="3" width="30.75" style="55" customWidth="1"/>
    <col min="4" max="4" width="35" style="55" customWidth="1"/>
    <col min="5" max="5" width="32.75" style="55" customWidth="1"/>
    <col min="6" max="10" width="24.125" style="55" customWidth="1"/>
    <col min="11" max="11" width="34.75" style="55" customWidth="1"/>
    <col min="12" max="12" width="47.625" style="55" customWidth="1"/>
    <col min="13" max="13" width="22.625" style="55" customWidth="1"/>
    <col min="14" max="14" width="17.75" style="55" customWidth="1"/>
    <col min="15" max="16" width="21.375" style="55" customWidth="1"/>
    <col min="17" max="17" width="11.75" style="55" hidden="1" customWidth="1"/>
    <col min="18" max="18" width="11.625" style="55" hidden="1" customWidth="1"/>
    <col min="19" max="19" width="20.875" style="55" hidden="1" customWidth="1"/>
    <col min="20" max="20" width="18.125" style="55" customWidth="1"/>
    <col min="21" max="21" width="14.625" style="55" customWidth="1"/>
    <col min="22" max="22" width="14.625" style="55" hidden="1" customWidth="1"/>
    <col min="23" max="28" width="18.125" style="55" customWidth="1"/>
    <col min="29" max="32" width="18.125" style="56" customWidth="1"/>
    <col min="33" max="33" width="18.125" style="55" customWidth="1"/>
    <col min="34" max="34" width="22.25" style="55" customWidth="1"/>
    <col min="35" max="35" width="23" style="55" customWidth="1"/>
    <col min="36" max="36" width="17.125" style="55" customWidth="1"/>
    <col min="37" max="16384" width="10" style="55"/>
  </cols>
  <sheetData>
    <row r="1" spans="1:36" ht="15" thickBot="1" x14ac:dyDescent="0.25"/>
    <row r="2" spans="1:36" ht="26.25" customHeight="1" x14ac:dyDescent="0.2">
      <c r="B2" s="448"/>
      <c r="C2" s="452" t="s">
        <v>157</v>
      </c>
      <c r="D2" s="454" t="s">
        <v>158</v>
      </c>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6"/>
      <c r="AI2" s="57" t="s">
        <v>159</v>
      </c>
      <c r="AJ2" s="58" t="s">
        <v>160</v>
      </c>
    </row>
    <row r="3" spans="1:36" ht="22.5" customHeight="1" x14ac:dyDescent="0.2">
      <c r="B3" s="449"/>
      <c r="C3" s="453"/>
      <c r="D3" s="457"/>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9"/>
      <c r="AI3" s="59" t="s">
        <v>161</v>
      </c>
      <c r="AJ3" s="60">
        <v>6</v>
      </c>
    </row>
    <row r="4" spans="1:36" ht="22.5" customHeight="1" x14ac:dyDescent="0.2">
      <c r="B4" s="450"/>
      <c r="C4" s="460" t="s">
        <v>162</v>
      </c>
      <c r="D4" s="462" t="s">
        <v>163</v>
      </c>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4"/>
      <c r="AI4" s="59" t="s">
        <v>164</v>
      </c>
      <c r="AJ4" s="61">
        <v>45208</v>
      </c>
    </row>
    <row r="5" spans="1:36" ht="21.75" customHeight="1" thickBot="1" x14ac:dyDescent="0.25">
      <c r="B5" s="451"/>
      <c r="C5" s="461"/>
      <c r="D5" s="465"/>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7"/>
      <c r="AI5" s="62" t="s">
        <v>165</v>
      </c>
      <c r="AJ5" s="63" t="s">
        <v>166</v>
      </c>
    </row>
    <row r="6" spans="1:36" ht="10.5" customHeight="1" x14ac:dyDescent="0.2"/>
    <row r="7" spans="1:36" ht="8.25" customHeight="1" x14ac:dyDescent="0.2"/>
    <row r="8" spans="1:36" s="64" customFormat="1" ht="36.75" customHeight="1" x14ac:dyDescent="0.2">
      <c r="B8" s="468" t="s">
        <v>167</v>
      </c>
      <c r="C8" s="439" t="s">
        <v>168</v>
      </c>
      <c r="D8" s="439" t="s">
        <v>169</v>
      </c>
      <c r="E8" s="439" t="s">
        <v>1762</v>
      </c>
      <c r="F8" s="439" t="s">
        <v>172</v>
      </c>
      <c r="G8" s="441" t="s">
        <v>173</v>
      </c>
      <c r="H8" s="442"/>
      <c r="I8" s="442"/>
      <c r="J8" s="443"/>
      <c r="K8" s="439" t="s">
        <v>174</v>
      </c>
      <c r="L8" s="439" t="s">
        <v>175</v>
      </c>
      <c r="M8" s="439" t="s">
        <v>176</v>
      </c>
      <c r="N8" s="439" t="s">
        <v>177</v>
      </c>
      <c r="O8" s="439" t="s">
        <v>178</v>
      </c>
      <c r="P8" s="447" t="s">
        <v>179</v>
      </c>
      <c r="Q8" s="439" t="s">
        <v>180</v>
      </c>
      <c r="R8" s="429" t="s">
        <v>181</v>
      </c>
      <c r="S8" s="429" t="s">
        <v>182</v>
      </c>
      <c r="T8" s="429" t="s">
        <v>183</v>
      </c>
      <c r="U8" s="429" t="s">
        <v>184</v>
      </c>
      <c r="V8" s="429" t="s">
        <v>185</v>
      </c>
      <c r="W8" s="431" t="s">
        <v>186</v>
      </c>
      <c r="X8" s="432"/>
      <c r="Y8" s="432"/>
      <c r="Z8" s="432"/>
      <c r="AA8" s="433"/>
      <c r="AB8" s="431" t="s">
        <v>187</v>
      </c>
      <c r="AC8" s="432"/>
      <c r="AD8" s="432"/>
      <c r="AE8" s="432"/>
      <c r="AF8" s="432"/>
      <c r="AG8" s="433"/>
      <c r="AH8" s="437" t="s">
        <v>188</v>
      </c>
      <c r="AI8" s="438"/>
      <c r="AJ8" s="429" t="s">
        <v>189</v>
      </c>
    </row>
    <row r="9" spans="1:36" s="64" customFormat="1" ht="63.75" customHeight="1" x14ac:dyDescent="0.2">
      <c r="A9" s="66" t="s">
        <v>190</v>
      </c>
      <c r="B9" s="439"/>
      <c r="C9" s="469"/>
      <c r="D9" s="440"/>
      <c r="E9" s="440"/>
      <c r="F9" s="440"/>
      <c r="G9" s="444"/>
      <c r="H9" s="445"/>
      <c r="I9" s="445"/>
      <c r="J9" s="446"/>
      <c r="K9" s="440"/>
      <c r="L9" s="440"/>
      <c r="M9" s="440"/>
      <c r="N9" s="440"/>
      <c r="O9" s="440"/>
      <c r="P9" s="429"/>
      <c r="Q9" s="440"/>
      <c r="R9" s="430"/>
      <c r="S9" s="430"/>
      <c r="T9" s="430"/>
      <c r="U9" s="430"/>
      <c r="V9" s="430"/>
      <c r="W9" s="434"/>
      <c r="X9" s="435"/>
      <c r="Y9" s="435"/>
      <c r="Z9" s="435"/>
      <c r="AA9" s="436"/>
      <c r="AB9" s="434"/>
      <c r="AC9" s="435"/>
      <c r="AD9" s="435"/>
      <c r="AE9" s="435"/>
      <c r="AF9" s="435"/>
      <c r="AG9" s="436"/>
      <c r="AH9" s="65" t="s">
        <v>191</v>
      </c>
      <c r="AI9" s="65" t="s">
        <v>192</v>
      </c>
      <c r="AJ9" s="430"/>
    </row>
    <row r="10" spans="1:36" s="72" customFormat="1" ht="213.75" hidden="1" x14ac:dyDescent="0.2">
      <c r="A10" s="55"/>
      <c r="B10" s="67" t="s">
        <v>193</v>
      </c>
      <c r="C10" s="68" t="s">
        <v>1668</v>
      </c>
      <c r="D10" s="67" t="s">
        <v>195</v>
      </c>
      <c r="E10" s="67" t="s">
        <v>197</v>
      </c>
      <c r="F10" s="67" t="s">
        <v>198</v>
      </c>
      <c r="G10" s="67" t="s">
        <v>199</v>
      </c>
      <c r="H10" s="67" t="s">
        <v>199</v>
      </c>
      <c r="I10" s="67" t="s">
        <v>199</v>
      </c>
      <c r="J10" s="67" t="s">
        <v>199</v>
      </c>
      <c r="K10" s="67" t="s">
        <v>200</v>
      </c>
      <c r="L10" s="67" t="s">
        <v>201</v>
      </c>
      <c r="M10" s="69" t="s">
        <v>202</v>
      </c>
      <c r="N10" s="67" t="s">
        <v>203</v>
      </c>
      <c r="O10" s="67" t="s">
        <v>204</v>
      </c>
      <c r="P10" s="69" t="s">
        <v>72</v>
      </c>
      <c r="Q10" s="70">
        <v>45292</v>
      </c>
      <c r="R10" s="54">
        <v>45380</v>
      </c>
      <c r="S10" s="69" t="s">
        <v>205</v>
      </c>
      <c r="T10" s="51"/>
      <c r="U10" s="67"/>
      <c r="V10" s="71">
        <v>0.1</v>
      </c>
      <c r="W10" s="67" t="s">
        <v>207</v>
      </c>
      <c r="X10" s="67" t="s">
        <v>1590</v>
      </c>
      <c r="Y10" s="67" t="s">
        <v>199</v>
      </c>
      <c r="Z10" s="67" t="s">
        <v>199</v>
      </c>
      <c r="AA10" s="67" t="s">
        <v>199</v>
      </c>
      <c r="AB10" s="67" t="s">
        <v>1716</v>
      </c>
      <c r="AC10" s="67" t="s">
        <v>199</v>
      </c>
      <c r="AD10" s="67" t="s">
        <v>199</v>
      </c>
      <c r="AE10" s="67" t="s">
        <v>199</v>
      </c>
      <c r="AF10" s="67" t="s">
        <v>199</v>
      </c>
      <c r="AG10" s="67" t="s">
        <v>199</v>
      </c>
      <c r="AH10" s="67" t="s">
        <v>199</v>
      </c>
      <c r="AI10" s="67" t="s">
        <v>199</v>
      </c>
      <c r="AJ10" s="69" t="s">
        <v>210</v>
      </c>
    </row>
    <row r="11" spans="1:36" s="72" customFormat="1" ht="213.75" hidden="1" x14ac:dyDescent="0.2">
      <c r="A11" s="55"/>
      <c r="B11" s="67" t="s">
        <v>193</v>
      </c>
      <c r="C11" s="68" t="s">
        <v>1668</v>
      </c>
      <c r="D11" s="67" t="s">
        <v>195</v>
      </c>
      <c r="E11" s="67" t="s">
        <v>197</v>
      </c>
      <c r="F11" s="67" t="s">
        <v>198</v>
      </c>
      <c r="G11" s="67" t="s">
        <v>199</v>
      </c>
      <c r="H11" s="67" t="s">
        <v>199</v>
      </c>
      <c r="I11" s="67" t="s">
        <v>199</v>
      </c>
      <c r="J11" s="67" t="s">
        <v>199</v>
      </c>
      <c r="K11" s="67" t="s">
        <v>211</v>
      </c>
      <c r="L11" s="67" t="s">
        <v>212</v>
      </c>
      <c r="M11" s="69" t="s">
        <v>213</v>
      </c>
      <c r="N11" s="67" t="s">
        <v>203</v>
      </c>
      <c r="O11" s="67" t="s">
        <v>214</v>
      </c>
      <c r="P11" s="69" t="s">
        <v>72</v>
      </c>
      <c r="Q11" s="70">
        <v>45292</v>
      </c>
      <c r="R11" s="70">
        <v>45625</v>
      </c>
      <c r="S11" s="69" t="s">
        <v>1763</v>
      </c>
      <c r="T11" s="51"/>
      <c r="U11" s="67"/>
      <c r="V11" s="71">
        <v>0.2</v>
      </c>
      <c r="W11" s="67" t="s">
        <v>207</v>
      </c>
      <c r="X11" s="67" t="s">
        <v>1590</v>
      </c>
      <c r="Y11" s="67" t="s">
        <v>199</v>
      </c>
      <c r="Z11" s="67" t="s">
        <v>199</v>
      </c>
      <c r="AA11" s="67" t="s">
        <v>199</v>
      </c>
      <c r="AB11" s="67" t="s">
        <v>1716</v>
      </c>
      <c r="AC11" s="67" t="s">
        <v>199</v>
      </c>
      <c r="AD11" s="67" t="s">
        <v>199</v>
      </c>
      <c r="AE11" s="67" t="s">
        <v>199</v>
      </c>
      <c r="AF11" s="67" t="s">
        <v>199</v>
      </c>
      <c r="AG11" s="67" t="s">
        <v>199</v>
      </c>
      <c r="AH11" s="67" t="s">
        <v>199</v>
      </c>
      <c r="AI11" s="67" t="s">
        <v>199</v>
      </c>
      <c r="AJ11" s="69" t="s">
        <v>210</v>
      </c>
    </row>
    <row r="12" spans="1:36" s="72" customFormat="1" ht="213.75" hidden="1" x14ac:dyDescent="0.2">
      <c r="A12" s="55"/>
      <c r="B12" s="67" t="s">
        <v>193</v>
      </c>
      <c r="C12" s="68" t="s">
        <v>1668</v>
      </c>
      <c r="D12" s="67" t="s">
        <v>195</v>
      </c>
      <c r="E12" s="67" t="s">
        <v>197</v>
      </c>
      <c r="F12" s="67" t="s">
        <v>198</v>
      </c>
      <c r="G12" s="67" t="s">
        <v>199</v>
      </c>
      <c r="H12" s="67" t="s">
        <v>199</v>
      </c>
      <c r="I12" s="67" t="s">
        <v>199</v>
      </c>
      <c r="J12" s="67" t="s">
        <v>199</v>
      </c>
      <c r="K12" s="67" t="s">
        <v>216</v>
      </c>
      <c r="L12" s="67" t="s">
        <v>216</v>
      </c>
      <c r="M12" s="69" t="s">
        <v>217</v>
      </c>
      <c r="N12" s="67" t="s">
        <v>218</v>
      </c>
      <c r="O12" s="67" t="s">
        <v>219</v>
      </c>
      <c r="P12" s="69" t="s">
        <v>50</v>
      </c>
      <c r="Q12" s="70">
        <v>45383</v>
      </c>
      <c r="R12" s="70">
        <v>45596</v>
      </c>
      <c r="S12" s="69" t="s">
        <v>1764</v>
      </c>
      <c r="T12" s="51"/>
      <c r="U12" s="67"/>
      <c r="V12" s="71"/>
      <c r="W12" s="67" t="s">
        <v>207</v>
      </c>
      <c r="X12" s="67" t="s">
        <v>1590</v>
      </c>
      <c r="Y12" s="67" t="s">
        <v>199</v>
      </c>
      <c r="Z12" s="67" t="s">
        <v>199</v>
      </c>
      <c r="AA12" s="67" t="s">
        <v>199</v>
      </c>
      <c r="AB12" s="67" t="s">
        <v>1716</v>
      </c>
      <c r="AC12" s="67" t="s">
        <v>199</v>
      </c>
      <c r="AD12" s="67" t="s">
        <v>199</v>
      </c>
      <c r="AE12" s="67" t="s">
        <v>199</v>
      </c>
      <c r="AF12" s="67" t="s">
        <v>199</v>
      </c>
      <c r="AG12" s="67" t="s">
        <v>199</v>
      </c>
      <c r="AH12" s="67" t="s">
        <v>199</v>
      </c>
      <c r="AI12" s="67" t="s">
        <v>199</v>
      </c>
      <c r="AJ12" s="69" t="s">
        <v>210</v>
      </c>
    </row>
    <row r="13" spans="1:36" s="72" customFormat="1" ht="213.75" hidden="1" x14ac:dyDescent="0.2">
      <c r="A13" s="55"/>
      <c r="B13" s="67" t="s">
        <v>193</v>
      </c>
      <c r="C13" s="68" t="s">
        <v>1668</v>
      </c>
      <c r="D13" s="67" t="s">
        <v>195</v>
      </c>
      <c r="E13" s="67" t="s">
        <v>197</v>
      </c>
      <c r="F13" s="67" t="s">
        <v>198</v>
      </c>
      <c r="G13" s="67" t="s">
        <v>199</v>
      </c>
      <c r="H13" s="67" t="s">
        <v>199</v>
      </c>
      <c r="I13" s="67" t="s">
        <v>199</v>
      </c>
      <c r="J13" s="67" t="s">
        <v>199</v>
      </c>
      <c r="K13" s="67" t="s">
        <v>222</v>
      </c>
      <c r="L13" s="67" t="s">
        <v>223</v>
      </c>
      <c r="M13" s="69" t="s">
        <v>224</v>
      </c>
      <c r="N13" s="67" t="s">
        <v>203</v>
      </c>
      <c r="O13" s="67" t="s">
        <v>204</v>
      </c>
      <c r="P13" s="69" t="s">
        <v>72</v>
      </c>
      <c r="Q13" s="70">
        <v>45293</v>
      </c>
      <c r="R13" s="70">
        <v>45625</v>
      </c>
      <c r="S13" s="69" t="s">
        <v>205</v>
      </c>
      <c r="T13" s="51"/>
      <c r="U13" s="67"/>
      <c r="V13" s="71">
        <v>0.5</v>
      </c>
      <c r="W13" s="67" t="s">
        <v>207</v>
      </c>
      <c r="X13" s="67" t="s">
        <v>1590</v>
      </c>
      <c r="Y13" s="67" t="s">
        <v>199</v>
      </c>
      <c r="Z13" s="67" t="s">
        <v>199</v>
      </c>
      <c r="AA13" s="67" t="s">
        <v>199</v>
      </c>
      <c r="AB13" s="67" t="s">
        <v>1716</v>
      </c>
      <c r="AC13" s="67" t="s">
        <v>199</v>
      </c>
      <c r="AD13" s="67" t="s">
        <v>199</v>
      </c>
      <c r="AE13" s="67" t="s">
        <v>199</v>
      </c>
      <c r="AF13" s="67" t="s">
        <v>199</v>
      </c>
      <c r="AG13" s="67" t="s">
        <v>199</v>
      </c>
      <c r="AH13" s="67" t="s">
        <v>199</v>
      </c>
      <c r="AI13" s="67" t="s">
        <v>199</v>
      </c>
      <c r="AJ13" s="69" t="s">
        <v>210</v>
      </c>
    </row>
    <row r="14" spans="1:36" s="72" customFormat="1" ht="213.75" hidden="1" x14ac:dyDescent="0.2">
      <c r="A14" s="55"/>
      <c r="B14" s="67" t="s">
        <v>193</v>
      </c>
      <c r="C14" s="68" t="s">
        <v>1668</v>
      </c>
      <c r="D14" s="67" t="s">
        <v>195</v>
      </c>
      <c r="E14" s="67" t="s">
        <v>197</v>
      </c>
      <c r="F14" s="67" t="s">
        <v>198</v>
      </c>
      <c r="G14" s="67" t="s">
        <v>199</v>
      </c>
      <c r="H14" s="67" t="s">
        <v>199</v>
      </c>
      <c r="I14" s="67" t="s">
        <v>199</v>
      </c>
      <c r="J14" s="67" t="s">
        <v>199</v>
      </c>
      <c r="K14" s="67" t="s">
        <v>225</v>
      </c>
      <c r="L14" s="67" t="s">
        <v>226</v>
      </c>
      <c r="M14" s="69" t="s">
        <v>227</v>
      </c>
      <c r="N14" s="67" t="s">
        <v>203</v>
      </c>
      <c r="O14" s="67" t="s">
        <v>204</v>
      </c>
      <c r="P14" s="69" t="s">
        <v>72</v>
      </c>
      <c r="Q14" s="70">
        <v>45293</v>
      </c>
      <c r="R14" s="70">
        <v>45625</v>
      </c>
      <c r="S14" s="69" t="s">
        <v>205</v>
      </c>
      <c r="T14" s="51"/>
      <c r="U14" s="67"/>
      <c r="V14" s="71">
        <v>0.2</v>
      </c>
      <c r="W14" s="67" t="s">
        <v>207</v>
      </c>
      <c r="X14" s="67" t="s">
        <v>1590</v>
      </c>
      <c r="Y14" s="67" t="s">
        <v>199</v>
      </c>
      <c r="Z14" s="67" t="s">
        <v>199</v>
      </c>
      <c r="AA14" s="67" t="s">
        <v>199</v>
      </c>
      <c r="AB14" s="67" t="s">
        <v>1716</v>
      </c>
      <c r="AC14" s="67" t="s">
        <v>199</v>
      </c>
      <c r="AD14" s="67" t="s">
        <v>199</v>
      </c>
      <c r="AE14" s="67" t="s">
        <v>199</v>
      </c>
      <c r="AF14" s="67" t="s">
        <v>199</v>
      </c>
      <c r="AG14" s="67" t="s">
        <v>199</v>
      </c>
      <c r="AH14" s="67" t="s">
        <v>199</v>
      </c>
      <c r="AI14" s="67" t="s">
        <v>199</v>
      </c>
      <c r="AJ14" s="69" t="s">
        <v>210</v>
      </c>
    </row>
    <row r="15" spans="1:36" s="72" customFormat="1" ht="213.75" hidden="1" x14ac:dyDescent="0.2">
      <c r="A15" s="55"/>
      <c r="B15" s="67" t="s">
        <v>193</v>
      </c>
      <c r="C15" s="68" t="s">
        <v>1668</v>
      </c>
      <c r="D15" s="67" t="s">
        <v>195</v>
      </c>
      <c r="E15" s="67" t="s">
        <v>197</v>
      </c>
      <c r="F15" s="67" t="s">
        <v>198</v>
      </c>
      <c r="G15" s="67" t="s">
        <v>199</v>
      </c>
      <c r="H15" s="67" t="s">
        <v>199</v>
      </c>
      <c r="I15" s="67" t="s">
        <v>199</v>
      </c>
      <c r="J15" s="67" t="s">
        <v>199</v>
      </c>
      <c r="K15" s="67" t="s">
        <v>228</v>
      </c>
      <c r="L15" s="67" t="s">
        <v>229</v>
      </c>
      <c r="M15" s="69" t="s">
        <v>230</v>
      </c>
      <c r="N15" s="73" t="s">
        <v>1581</v>
      </c>
      <c r="O15" s="74" t="s">
        <v>232</v>
      </c>
      <c r="P15" s="69" t="s">
        <v>50</v>
      </c>
      <c r="Q15" s="70">
        <v>45627</v>
      </c>
      <c r="R15" s="70">
        <v>45641</v>
      </c>
      <c r="S15" s="69" t="s">
        <v>72</v>
      </c>
      <c r="T15" s="51"/>
      <c r="U15" s="67"/>
      <c r="V15" s="71"/>
      <c r="W15" s="67" t="s">
        <v>1590</v>
      </c>
      <c r="X15" s="67" t="s">
        <v>233</v>
      </c>
      <c r="Y15" s="67" t="s">
        <v>234</v>
      </c>
      <c r="Z15" s="67" t="s">
        <v>199</v>
      </c>
      <c r="AA15" s="67" t="s">
        <v>199</v>
      </c>
      <c r="AB15" s="67" t="s">
        <v>1716</v>
      </c>
      <c r="AC15" s="67" t="s">
        <v>199</v>
      </c>
      <c r="AD15" s="67" t="s">
        <v>199</v>
      </c>
      <c r="AE15" s="67" t="s">
        <v>199</v>
      </c>
      <c r="AF15" s="67" t="s">
        <v>199</v>
      </c>
      <c r="AG15" s="67" t="s">
        <v>199</v>
      </c>
      <c r="AH15" s="67" t="s">
        <v>199</v>
      </c>
      <c r="AI15" s="67" t="s">
        <v>199</v>
      </c>
      <c r="AJ15" s="69" t="s">
        <v>235</v>
      </c>
    </row>
    <row r="16" spans="1:36" ht="213.75" hidden="1" x14ac:dyDescent="0.2">
      <c r="B16" s="67" t="s">
        <v>193</v>
      </c>
      <c r="C16" s="68" t="s">
        <v>1668</v>
      </c>
      <c r="D16" s="67" t="s">
        <v>236</v>
      </c>
      <c r="E16" s="67" t="s">
        <v>238</v>
      </c>
      <c r="F16" s="67" t="s">
        <v>198</v>
      </c>
      <c r="G16" s="67" t="s">
        <v>199</v>
      </c>
      <c r="H16" s="67" t="s">
        <v>239</v>
      </c>
      <c r="I16" s="67" t="s">
        <v>199</v>
      </c>
      <c r="J16" s="67" t="s">
        <v>199</v>
      </c>
      <c r="K16" s="67" t="s">
        <v>240</v>
      </c>
      <c r="L16" s="67" t="s">
        <v>1765</v>
      </c>
      <c r="M16" s="69" t="s">
        <v>242</v>
      </c>
      <c r="N16" s="67" t="s">
        <v>243</v>
      </c>
      <c r="O16" s="67" t="s">
        <v>244</v>
      </c>
      <c r="P16" s="67" t="s">
        <v>72</v>
      </c>
      <c r="Q16" s="70">
        <v>45293</v>
      </c>
      <c r="R16" s="70">
        <v>45626</v>
      </c>
      <c r="S16" s="70" t="s">
        <v>1766</v>
      </c>
      <c r="T16" s="51"/>
      <c r="U16" s="67"/>
      <c r="V16" s="52">
        <v>1</v>
      </c>
      <c r="W16" s="67" t="s">
        <v>246</v>
      </c>
      <c r="X16" s="67" t="s">
        <v>1688</v>
      </c>
      <c r="Y16" s="67" t="s">
        <v>1674</v>
      </c>
      <c r="Z16" s="67" t="s">
        <v>199</v>
      </c>
      <c r="AA16" s="67" t="s">
        <v>199</v>
      </c>
      <c r="AB16" s="67" t="s">
        <v>1716</v>
      </c>
      <c r="AC16" s="67" t="s">
        <v>249</v>
      </c>
      <c r="AD16" s="67" t="s">
        <v>199</v>
      </c>
      <c r="AE16" s="67" t="s">
        <v>199</v>
      </c>
      <c r="AF16" s="67" t="s">
        <v>199</v>
      </c>
      <c r="AG16" s="67" t="s">
        <v>199</v>
      </c>
      <c r="AH16" s="67" t="s">
        <v>199</v>
      </c>
      <c r="AI16" s="67" t="s">
        <v>199</v>
      </c>
      <c r="AJ16" s="67" t="s">
        <v>250</v>
      </c>
    </row>
    <row r="17" spans="2:36" hidden="1" x14ac:dyDescent="0.2">
      <c r="B17" s="67"/>
      <c r="C17" s="68"/>
      <c r="D17" s="67"/>
      <c r="E17" s="67"/>
      <c r="F17" s="67"/>
      <c r="G17" s="67"/>
      <c r="H17" s="67"/>
      <c r="I17" s="67"/>
      <c r="J17" s="67"/>
      <c r="K17" s="67"/>
      <c r="L17" s="67"/>
      <c r="M17" s="69"/>
      <c r="N17" s="67"/>
      <c r="O17" s="67"/>
      <c r="P17" s="67"/>
      <c r="Q17" s="70"/>
      <c r="R17" s="70"/>
      <c r="S17" s="70"/>
      <c r="T17" s="51"/>
      <c r="U17" s="67"/>
      <c r="V17" s="52"/>
      <c r="W17" s="67"/>
      <c r="X17" s="67"/>
      <c r="Y17" s="67"/>
      <c r="Z17" s="67"/>
      <c r="AA17" s="67"/>
      <c r="AB17" s="67"/>
      <c r="AC17" s="67"/>
      <c r="AD17" s="67"/>
      <c r="AE17" s="67"/>
      <c r="AF17" s="67"/>
      <c r="AG17" s="67"/>
      <c r="AH17" s="67"/>
      <c r="AI17" s="67"/>
      <c r="AJ17" s="67"/>
    </row>
    <row r="18" spans="2:36" hidden="1" x14ac:dyDescent="0.2">
      <c r="B18" s="67"/>
      <c r="C18" s="68"/>
      <c r="D18" s="67"/>
      <c r="E18" s="67"/>
      <c r="F18" s="67"/>
      <c r="G18" s="67"/>
      <c r="H18" s="67"/>
      <c r="I18" s="67"/>
      <c r="J18" s="67"/>
      <c r="K18" s="67"/>
      <c r="L18" s="67"/>
      <c r="M18" s="69"/>
      <c r="N18" s="67"/>
      <c r="O18" s="67"/>
      <c r="P18" s="67"/>
      <c r="Q18" s="70"/>
      <c r="R18" s="70"/>
      <c r="S18" s="70"/>
      <c r="T18" s="51"/>
      <c r="U18" s="67"/>
      <c r="V18" s="52"/>
      <c r="W18" s="67"/>
      <c r="X18" s="67"/>
      <c r="Y18" s="67"/>
      <c r="Z18" s="67"/>
      <c r="AA18" s="67"/>
      <c r="AB18" s="67"/>
      <c r="AC18" s="67"/>
      <c r="AD18" s="67"/>
      <c r="AE18" s="67"/>
      <c r="AF18" s="67"/>
      <c r="AG18" s="67"/>
      <c r="AH18" s="67"/>
      <c r="AI18" s="67"/>
      <c r="AJ18" s="67"/>
    </row>
    <row r="19" spans="2:36" ht="270.75" hidden="1" x14ac:dyDescent="0.2">
      <c r="B19" s="67" t="s">
        <v>193</v>
      </c>
      <c r="C19" s="68" t="s">
        <v>1668</v>
      </c>
      <c r="D19" s="67" t="s">
        <v>251</v>
      </c>
      <c r="E19" s="67" t="s">
        <v>253</v>
      </c>
      <c r="F19" s="67" t="s">
        <v>198</v>
      </c>
      <c r="G19" s="67" t="s">
        <v>254</v>
      </c>
      <c r="H19" s="67" t="s">
        <v>255</v>
      </c>
      <c r="I19" s="67" t="s">
        <v>199</v>
      </c>
      <c r="J19" s="67" t="s">
        <v>199</v>
      </c>
      <c r="K19" s="67" t="s">
        <v>256</v>
      </c>
      <c r="L19" s="67" t="s">
        <v>257</v>
      </c>
      <c r="M19" s="69" t="s">
        <v>258</v>
      </c>
      <c r="N19" s="67" t="s">
        <v>259</v>
      </c>
      <c r="O19" s="67" t="s">
        <v>260</v>
      </c>
      <c r="P19" s="69" t="s">
        <v>261</v>
      </c>
      <c r="Q19" s="70">
        <v>45293</v>
      </c>
      <c r="R19" s="70">
        <v>45625</v>
      </c>
      <c r="S19" s="75" t="s">
        <v>261</v>
      </c>
      <c r="T19" s="51"/>
      <c r="U19" s="67"/>
      <c r="V19" s="71">
        <v>0.5</v>
      </c>
      <c r="W19" s="67" t="s">
        <v>207</v>
      </c>
      <c r="X19" s="67" t="s">
        <v>1590</v>
      </c>
      <c r="Y19" s="67" t="s">
        <v>199</v>
      </c>
      <c r="Z19" s="67" t="s">
        <v>199</v>
      </c>
      <c r="AA19" s="67" t="s">
        <v>199</v>
      </c>
      <c r="AB19" s="67" t="s">
        <v>1716</v>
      </c>
      <c r="AC19" s="67" t="s">
        <v>199</v>
      </c>
      <c r="AD19" s="67" t="s">
        <v>199</v>
      </c>
      <c r="AE19" s="67" t="s">
        <v>199</v>
      </c>
      <c r="AF19" s="67" t="s">
        <v>199</v>
      </c>
      <c r="AG19" s="67" t="s">
        <v>199</v>
      </c>
      <c r="AH19" s="67" t="s">
        <v>199</v>
      </c>
      <c r="AI19" s="67" t="s">
        <v>199</v>
      </c>
      <c r="AJ19" s="69" t="s">
        <v>262</v>
      </c>
    </row>
    <row r="20" spans="2:36" ht="270.75" hidden="1" x14ac:dyDescent="0.2">
      <c r="B20" s="67" t="s">
        <v>193</v>
      </c>
      <c r="C20" s="68" t="s">
        <v>1668</v>
      </c>
      <c r="D20" s="67" t="s">
        <v>251</v>
      </c>
      <c r="E20" s="67" t="s">
        <v>253</v>
      </c>
      <c r="F20" s="67" t="s">
        <v>198</v>
      </c>
      <c r="G20" s="67" t="s">
        <v>254</v>
      </c>
      <c r="H20" s="67" t="s">
        <v>255</v>
      </c>
      <c r="I20" s="67" t="s">
        <v>199</v>
      </c>
      <c r="J20" s="67" t="s">
        <v>199</v>
      </c>
      <c r="K20" s="67" t="s">
        <v>263</v>
      </c>
      <c r="L20" s="67" t="s">
        <v>264</v>
      </c>
      <c r="M20" s="69" t="s">
        <v>265</v>
      </c>
      <c r="N20" s="73" t="s">
        <v>1581</v>
      </c>
      <c r="O20" s="74" t="s">
        <v>232</v>
      </c>
      <c r="P20" s="69" t="s">
        <v>50</v>
      </c>
      <c r="Q20" s="70">
        <v>45627</v>
      </c>
      <c r="R20" s="70">
        <v>45641</v>
      </c>
      <c r="S20" s="69" t="s">
        <v>72</v>
      </c>
      <c r="T20" s="51"/>
      <c r="U20" s="67"/>
      <c r="V20" s="71"/>
      <c r="W20" s="67" t="s">
        <v>1590</v>
      </c>
      <c r="X20" s="67" t="s">
        <v>233</v>
      </c>
      <c r="Y20" s="67" t="s">
        <v>234</v>
      </c>
      <c r="Z20" s="67" t="s">
        <v>199</v>
      </c>
      <c r="AA20" s="67" t="s">
        <v>199</v>
      </c>
      <c r="AB20" s="67" t="s">
        <v>1716</v>
      </c>
      <c r="AC20" s="67" t="s">
        <v>199</v>
      </c>
      <c r="AD20" s="67" t="s">
        <v>199</v>
      </c>
      <c r="AE20" s="67" t="s">
        <v>199</v>
      </c>
      <c r="AF20" s="67" t="s">
        <v>199</v>
      </c>
      <c r="AG20" s="67" t="s">
        <v>199</v>
      </c>
      <c r="AH20" s="67" t="s">
        <v>199</v>
      </c>
      <c r="AI20" s="67" t="s">
        <v>199</v>
      </c>
      <c r="AJ20" s="69" t="s">
        <v>235</v>
      </c>
    </row>
    <row r="21" spans="2:36" ht="270.75" hidden="1" x14ac:dyDescent="0.2">
      <c r="B21" s="67" t="s">
        <v>193</v>
      </c>
      <c r="C21" s="68" t="s">
        <v>1668</v>
      </c>
      <c r="D21" s="67" t="s">
        <v>251</v>
      </c>
      <c r="E21" s="67" t="s">
        <v>253</v>
      </c>
      <c r="F21" s="67" t="s">
        <v>198</v>
      </c>
      <c r="G21" s="67" t="s">
        <v>254</v>
      </c>
      <c r="H21" s="67" t="s">
        <v>255</v>
      </c>
      <c r="I21" s="67" t="s">
        <v>199</v>
      </c>
      <c r="J21" s="67" t="s">
        <v>199</v>
      </c>
      <c r="K21" s="67" t="s">
        <v>266</v>
      </c>
      <c r="L21" s="67" t="s">
        <v>267</v>
      </c>
      <c r="M21" s="69" t="s">
        <v>268</v>
      </c>
      <c r="N21" s="67" t="s">
        <v>259</v>
      </c>
      <c r="O21" s="67" t="s">
        <v>269</v>
      </c>
      <c r="P21" s="69" t="s">
        <v>72</v>
      </c>
      <c r="Q21" s="70">
        <v>45293</v>
      </c>
      <c r="R21" s="70">
        <v>45625</v>
      </c>
      <c r="S21" s="75" t="s">
        <v>72</v>
      </c>
      <c r="T21" s="51"/>
      <c r="U21" s="67"/>
      <c r="V21" s="71">
        <v>0.5</v>
      </c>
      <c r="W21" s="67" t="s">
        <v>207</v>
      </c>
      <c r="X21" s="67" t="s">
        <v>1590</v>
      </c>
      <c r="Y21" s="67" t="s">
        <v>199</v>
      </c>
      <c r="Z21" s="67" t="s">
        <v>199</v>
      </c>
      <c r="AA21" s="67" t="s">
        <v>199</v>
      </c>
      <c r="AB21" s="67" t="s">
        <v>1716</v>
      </c>
      <c r="AC21" s="67" t="s">
        <v>199</v>
      </c>
      <c r="AD21" s="67" t="s">
        <v>199</v>
      </c>
      <c r="AE21" s="67" t="s">
        <v>199</v>
      </c>
      <c r="AF21" s="67" t="s">
        <v>199</v>
      </c>
      <c r="AG21" s="67" t="s">
        <v>199</v>
      </c>
      <c r="AH21" s="67" t="s">
        <v>199</v>
      </c>
      <c r="AI21" s="67" t="s">
        <v>199</v>
      </c>
      <c r="AJ21" s="69" t="s">
        <v>262</v>
      </c>
    </row>
    <row r="22" spans="2:36" ht="270.75" hidden="1" x14ac:dyDescent="0.2">
      <c r="B22" s="67" t="s">
        <v>193</v>
      </c>
      <c r="C22" s="68" t="s">
        <v>1668</v>
      </c>
      <c r="D22" s="67" t="s">
        <v>251</v>
      </c>
      <c r="E22" s="67" t="s">
        <v>270</v>
      </c>
      <c r="F22" s="67" t="s">
        <v>198</v>
      </c>
      <c r="G22" s="67" t="s">
        <v>254</v>
      </c>
      <c r="H22" s="67" t="s">
        <v>255</v>
      </c>
      <c r="I22" s="67" t="s">
        <v>199</v>
      </c>
      <c r="J22" s="67" t="s">
        <v>199</v>
      </c>
      <c r="K22" s="67" t="s">
        <v>256</v>
      </c>
      <c r="L22" s="67" t="s">
        <v>271</v>
      </c>
      <c r="M22" s="69" t="s">
        <v>272</v>
      </c>
      <c r="N22" s="67" t="s">
        <v>273</v>
      </c>
      <c r="O22" s="67" t="s">
        <v>274</v>
      </c>
      <c r="P22" s="69" t="s">
        <v>261</v>
      </c>
      <c r="Q22" s="70">
        <v>45293</v>
      </c>
      <c r="R22" s="70">
        <v>45625</v>
      </c>
      <c r="S22" s="75" t="s">
        <v>261</v>
      </c>
      <c r="T22" s="51"/>
      <c r="U22" s="67"/>
      <c r="V22" s="71">
        <v>1</v>
      </c>
      <c r="W22" s="67" t="s">
        <v>207</v>
      </c>
      <c r="X22" s="67" t="s">
        <v>1590</v>
      </c>
      <c r="Y22" s="67" t="s">
        <v>199</v>
      </c>
      <c r="Z22" s="67" t="s">
        <v>199</v>
      </c>
      <c r="AA22" s="67" t="s">
        <v>199</v>
      </c>
      <c r="AB22" s="67" t="s">
        <v>1716</v>
      </c>
      <c r="AC22" s="67" t="s">
        <v>199</v>
      </c>
      <c r="AD22" s="67" t="s">
        <v>199</v>
      </c>
      <c r="AE22" s="67" t="s">
        <v>199</v>
      </c>
      <c r="AF22" s="67" t="s">
        <v>199</v>
      </c>
      <c r="AG22" s="67" t="s">
        <v>199</v>
      </c>
      <c r="AH22" s="67" t="s">
        <v>199</v>
      </c>
      <c r="AI22" s="67" t="s">
        <v>199</v>
      </c>
      <c r="AJ22" s="69" t="s">
        <v>262</v>
      </c>
    </row>
    <row r="23" spans="2:36" ht="270.75" hidden="1" x14ac:dyDescent="0.2">
      <c r="B23" s="67" t="s">
        <v>193</v>
      </c>
      <c r="C23" s="68" t="s">
        <v>1668</v>
      </c>
      <c r="D23" s="67" t="s">
        <v>251</v>
      </c>
      <c r="E23" s="67" t="s">
        <v>270</v>
      </c>
      <c r="F23" s="67" t="s">
        <v>198</v>
      </c>
      <c r="G23" s="67" t="s">
        <v>254</v>
      </c>
      <c r="H23" s="67" t="s">
        <v>255</v>
      </c>
      <c r="I23" s="67" t="s">
        <v>199</v>
      </c>
      <c r="J23" s="67" t="s">
        <v>199</v>
      </c>
      <c r="K23" s="67" t="s">
        <v>263</v>
      </c>
      <c r="L23" s="67" t="s">
        <v>275</v>
      </c>
      <c r="M23" s="69" t="s">
        <v>276</v>
      </c>
      <c r="N23" s="73" t="s">
        <v>1581</v>
      </c>
      <c r="O23" s="74" t="s">
        <v>232</v>
      </c>
      <c r="P23" s="69" t="s">
        <v>50</v>
      </c>
      <c r="Q23" s="70">
        <v>45627</v>
      </c>
      <c r="R23" s="70">
        <v>45641</v>
      </c>
      <c r="S23" s="69" t="s">
        <v>72</v>
      </c>
      <c r="T23" s="51"/>
      <c r="U23" s="67"/>
      <c r="V23" s="71"/>
      <c r="W23" s="67" t="s">
        <v>1590</v>
      </c>
      <c r="X23" s="67" t="s">
        <v>233</v>
      </c>
      <c r="Y23" s="67" t="s">
        <v>234</v>
      </c>
      <c r="Z23" s="67" t="s">
        <v>199</v>
      </c>
      <c r="AA23" s="67" t="s">
        <v>199</v>
      </c>
      <c r="AB23" s="67" t="s">
        <v>1716</v>
      </c>
      <c r="AC23" s="67" t="s">
        <v>199</v>
      </c>
      <c r="AD23" s="67" t="s">
        <v>199</v>
      </c>
      <c r="AE23" s="67" t="s">
        <v>199</v>
      </c>
      <c r="AF23" s="67" t="s">
        <v>199</v>
      </c>
      <c r="AG23" s="67" t="s">
        <v>199</v>
      </c>
      <c r="AH23" s="67" t="s">
        <v>199</v>
      </c>
      <c r="AI23" s="67" t="s">
        <v>199</v>
      </c>
      <c r="AJ23" s="69" t="s">
        <v>235</v>
      </c>
    </row>
    <row r="24" spans="2:36" ht="270.75" hidden="1" x14ac:dyDescent="0.2">
      <c r="B24" s="67" t="s">
        <v>193</v>
      </c>
      <c r="C24" s="68" t="s">
        <v>1668</v>
      </c>
      <c r="D24" s="67" t="s">
        <v>251</v>
      </c>
      <c r="E24" s="67" t="s">
        <v>321</v>
      </c>
      <c r="F24" s="67" t="s">
        <v>198</v>
      </c>
      <c r="G24" s="67" t="s">
        <v>254</v>
      </c>
      <c r="H24" s="67" t="s">
        <v>255</v>
      </c>
      <c r="I24" s="67" t="s">
        <v>199</v>
      </c>
      <c r="J24" s="67" t="s">
        <v>199</v>
      </c>
      <c r="K24" s="67" t="s">
        <v>322</v>
      </c>
      <c r="L24" s="67" t="s">
        <v>323</v>
      </c>
      <c r="M24" s="69" t="s">
        <v>324</v>
      </c>
      <c r="N24" s="67" t="s">
        <v>243</v>
      </c>
      <c r="O24" s="67" t="s">
        <v>325</v>
      </c>
      <c r="P24" s="69" t="s">
        <v>261</v>
      </c>
      <c r="Q24" s="70">
        <v>45293</v>
      </c>
      <c r="R24" s="70">
        <v>45382</v>
      </c>
      <c r="S24" s="75" t="s">
        <v>261</v>
      </c>
      <c r="T24" s="51"/>
      <c r="U24" s="67"/>
      <c r="V24" s="71">
        <v>0.45</v>
      </c>
      <c r="W24" s="67" t="s">
        <v>207</v>
      </c>
      <c r="X24" s="67" t="s">
        <v>1590</v>
      </c>
      <c r="Y24" s="67" t="s">
        <v>199</v>
      </c>
      <c r="Z24" s="67" t="s">
        <v>199</v>
      </c>
      <c r="AA24" s="67" t="s">
        <v>199</v>
      </c>
      <c r="AB24" s="67" t="s">
        <v>1716</v>
      </c>
      <c r="AC24" s="67" t="s">
        <v>199</v>
      </c>
      <c r="AD24" s="67" t="s">
        <v>199</v>
      </c>
      <c r="AE24" s="67" t="s">
        <v>199</v>
      </c>
      <c r="AF24" s="67" t="s">
        <v>199</v>
      </c>
      <c r="AG24" s="67" t="s">
        <v>199</v>
      </c>
      <c r="AH24" s="67" t="s">
        <v>199</v>
      </c>
      <c r="AI24" s="67" t="s">
        <v>199</v>
      </c>
      <c r="AJ24" s="69" t="s">
        <v>262</v>
      </c>
    </row>
    <row r="25" spans="2:36" ht="270.75" hidden="1" x14ac:dyDescent="0.2">
      <c r="B25" s="67" t="s">
        <v>193</v>
      </c>
      <c r="C25" s="68" t="s">
        <v>1668</v>
      </c>
      <c r="D25" s="67" t="s">
        <v>251</v>
      </c>
      <c r="E25" s="67" t="s">
        <v>321</v>
      </c>
      <c r="F25" s="67" t="s">
        <v>198</v>
      </c>
      <c r="G25" s="67" t="s">
        <v>254</v>
      </c>
      <c r="H25" s="67" t="s">
        <v>255</v>
      </c>
      <c r="I25" s="67" t="s">
        <v>199</v>
      </c>
      <c r="J25" s="67" t="s">
        <v>199</v>
      </c>
      <c r="K25" s="67" t="s">
        <v>326</v>
      </c>
      <c r="L25" s="67" t="s">
        <v>327</v>
      </c>
      <c r="M25" s="69" t="s">
        <v>328</v>
      </c>
      <c r="N25" s="67" t="s">
        <v>243</v>
      </c>
      <c r="O25" s="67" t="s">
        <v>329</v>
      </c>
      <c r="P25" s="69" t="s">
        <v>261</v>
      </c>
      <c r="Q25" s="70">
        <v>45293</v>
      </c>
      <c r="R25" s="70">
        <v>45412</v>
      </c>
      <c r="S25" s="75" t="s">
        <v>261</v>
      </c>
      <c r="T25" s="51"/>
      <c r="U25" s="67"/>
      <c r="V25" s="71">
        <v>0.1</v>
      </c>
      <c r="W25" s="67" t="s">
        <v>207</v>
      </c>
      <c r="X25" s="67" t="s">
        <v>1590</v>
      </c>
      <c r="Y25" s="67" t="s">
        <v>199</v>
      </c>
      <c r="Z25" s="67" t="s">
        <v>199</v>
      </c>
      <c r="AA25" s="67" t="s">
        <v>199</v>
      </c>
      <c r="AB25" s="67" t="s">
        <v>1716</v>
      </c>
      <c r="AC25" s="67" t="s">
        <v>199</v>
      </c>
      <c r="AD25" s="67" t="s">
        <v>199</v>
      </c>
      <c r="AE25" s="67" t="s">
        <v>199</v>
      </c>
      <c r="AF25" s="67" t="s">
        <v>199</v>
      </c>
      <c r="AG25" s="67" t="s">
        <v>199</v>
      </c>
      <c r="AH25" s="67" t="s">
        <v>199</v>
      </c>
      <c r="AI25" s="67" t="s">
        <v>199</v>
      </c>
      <c r="AJ25" s="69" t="s">
        <v>262</v>
      </c>
    </row>
    <row r="26" spans="2:36" ht="270.75" hidden="1" x14ac:dyDescent="0.2">
      <c r="B26" s="67" t="s">
        <v>193</v>
      </c>
      <c r="C26" s="68" t="s">
        <v>1668</v>
      </c>
      <c r="D26" s="67" t="s">
        <v>251</v>
      </c>
      <c r="E26" s="67" t="s">
        <v>321</v>
      </c>
      <c r="F26" s="67" t="s">
        <v>198</v>
      </c>
      <c r="G26" s="67" t="s">
        <v>254</v>
      </c>
      <c r="H26" s="67" t="s">
        <v>255</v>
      </c>
      <c r="I26" s="67" t="s">
        <v>199</v>
      </c>
      <c r="J26" s="67" t="s">
        <v>199</v>
      </c>
      <c r="K26" s="67" t="s">
        <v>330</v>
      </c>
      <c r="L26" s="67" t="s">
        <v>331</v>
      </c>
      <c r="M26" s="69" t="s">
        <v>332</v>
      </c>
      <c r="N26" s="74" t="s">
        <v>218</v>
      </c>
      <c r="O26" s="74" t="s">
        <v>333</v>
      </c>
      <c r="P26" s="69" t="s">
        <v>1767</v>
      </c>
      <c r="Q26" s="70">
        <v>45293</v>
      </c>
      <c r="R26" s="70">
        <v>45595</v>
      </c>
      <c r="S26" s="69" t="s">
        <v>72</v>
      </c>
      <c r="T26" s="51"/>
      <c r="U26" s="67"/>
      <c r="V26" s="71"/>
      <c r="W26" s="67" t="s">
        <v>1590</v>
      </c>
      <c r="X26" s="67" t="s">
        <v>233</v>
      </c>
      <c r="Y26" s="67" t="s">
        <v>234</v>
      </c>
      <c r="Z26" s="67" t="s">
        <v>199</v>
      </c>
      <c r="AA26" s="67" t="s">
        <v>199</v>
      </c>
      <c r="AB26" s="67" t="s">
        <v>1716</v>
      </c>
      <c r="AC26" s="67" t="s">
        <v>199</v>
      </c>
      <c r="AD26" s="67" t="s">
        <v>199</v>
      </c>
      <c r="AE26" s="67" t="s">
        <v>199</v>
      </c>
      <c r="AF26" s="67" t="s">
        <v>199</v>
      </c>
      <c r="AG26" s="67" t="s">
        <v>199</v>
      </c>
      <c r="AH26" s="67" t="s">
        <v>199</v>
      </c>
      <c r="AI26" s="67" t="s">
        <v>199</v>
      </c>
      <c r="AJ26" s="69" t="s">
        <v>235</v>
      </c>
    </row>
    <row r="27" spans="2:36" ht="270.75" hidden="1" x14ac:dyDescent="0.2">
      <c r="B27" s="67" t="s">
        <v>193</v>
      </c>
      <c r="C27" s="68" t="s">
        <v>1668</v>
      </c>
      <c r="D27" s="67" t="s">
        <v>251</v>
      </c>
      <c r="E27" s="67" t="s">
        <v>321</v>
      </c>
      <c r="F27" s="67" t="s">
        <v>198</v>
      </c>
      <c r="G27" s="67" t="s">
        <v>254</v>
      </c>
      <c r="H27" s="67" t="s">
        <v>255</v>
      </c>
      <c r="I27" s="67" t="s">
        <v>199</v>
      </c>
      <c r="J27" s="67" t="s">
        <v>199</v>
      </c>
      <c r="K27" s="67" t="s">
        <v>335</v>
      </c>
      <c r="L27" s="67" t="s">
        <v>336</v>
      </c>
      <c r="M27" s="69" t="s">
        <v>224</v>
      </c>
      <c r="N27" s="67" t="s">
        <v>243</v>
      </c>
      <c r="O27" s="67" t="s">
        <v>329</v>
      </c>
      <c r="P27" s="69" t="s">
        <v>261</v>
      </c>
      <c r="Q27" s="70">
        <v>45293</v>
      </c>
      <c r="R27" s="70">
        <v>45595</v>
      </c>
      <c r="S27" s="75" t="s">
        <v>261</v>
      </c>
      <c r="T27" s="51"/>
      <c r="U27" s="67"/>
      <c r="V27" s="71">
        <v>0.3</v>
      </c>
      <c r="W27" s="67" t="s">
        <v>207</v>
      </c>
      <c r="X27" s="67" t="s">
        <v>1590</v>
      </c>
      <c r="Y27" s="67" t="s">
        <v>199</v>
      </c>
      <c r="Z27" s="67" t="s">
        <v>199</v>
      </c>
      <c r="AA27" s="67" t="s">
        <v>199</v>
      </c>
      <c r="AB27" s="67" t="s">
        <v>1716</v>
      </c>
      <c r="AC27" s="67" t="s">
        <v>199</v>
      </c>
      <c r="AD27" s="67" t="s">
        <v>199</v>
      </c>
      <c r="AE27" s="67" t="s">
        <v>199</v>
      </c>
      <c r="AF27" s="67" t="s">
        <v>199</v>
      </c>
      <c r="AG27" s="67" t="s">
        <v>199</v>
      </c>
      <c r="AH27" s="67" t="s">
        <v>199</v>
      </c>
      <c r="AI27" s="67" t="s">
        <v>199</v>
      </c>
      <c r="AJ27" s="69" t="s">
        <v>262</v>
      </c>
    </row>
    <row r="28" spans="2:36" ht="270.75" hidden="1" x14ac:dyDescent="0.2">
      <c r="B28" s="67" t="s">
        <v>193</v>
      </c>
      <c r="C28" s="68" t="s">
        <v>1668</v>
      </c>
      <c r="D28" s="67" t="s">
        <v>251</v>
      </c>
      <c r="E28" s="67" t="s">
        <v>321</v>
      </c>
      <c r="F28" s="67" t="s">
        <v>198</v>
      </c>
      <c r="G28" s="67" t="s">
        <v>254</v>
      </c>
      <c r="H28" s="67" t="s">
        <v>255</v>
      </c>
      <c r="I28" s="67" t="s">
        <v>199</v>
      </c>
      <c r="J28" s="67" t="s">
        <v>199</v>
      </c>
      <c r="K28" s="67" t="s">
        <v>256</v>
      </c>
      <c r="L28" s="67" t="s">
        <v>337</v>
      </c>
      <c r="M28" s="69" t="s">
        <v>338</v>
      </c>
      <c r="N28" s="67" t="s">
        <v>243</v>
      </c>
      <c r="O28" s="67" t="s">
        <v>325</v>
      </c>
      <c r="P28" s="69" t="s">
        <v>261</v>
      </c>
      <c r="Q28" s="70">
        <v>45293</v>
      </c>
      <c r="R28" s="70">
        <v>45611</v>
      </c>
      <c r="S28" s="75" t="s">
        <v>261</v>
      </c>
      <c r="T28" s="51"/>
      <c r="U28" s="67"/>
      <c r="V28" s="71">
        <v>0.05</v>
      </c>
      <c r="W28" s="67" t="s">
        <v>207</v>
      </c>
      <c r="X28" s="67" t="s">
        <v>1590</v>
      </c>
      <c r="Y28" s="67" t="s">
        <v>199</v>
      </c>
      <c r="Z28" s="67" t="s">
        <v>199</v>
      </c>
      <c r="AA28" s="67" t="s">
        <v>199</v>
      </c>
      <c r="AB28" s="67" t="s">
        <v>1716</v>
      </c>
      <c r="AC28" s="67" t="s">
        <v>199</v>
      </c>
      <c r="AD28" s="67" t="s">
        <v>199</v>
      </c>
      <c r="AE28" s="67" t="s">
        <v>199</v>
      </c>
      <c r="AF28" s="67" t="s">
        <v>199</v>
      </c>
      <c r="AG28" s="67" t="s">
        <v>199</v>
      </c>
      <c r="AH28" s="67" t="s">
        <v>199</v>
      </c>
      <c r="AI28" s="67" t="s">
        <v>199</v>
      </c>
      <c r="AJ28" s="69" t="s">
        <v>262</v>
      </c>
    </row>
    <row r="29" spans="2:36" ht="270.75" hidden="1" x14ac:dyDescent="0.2">
      <c r="B29" s="67" t="s">
        <v>193</v>
      </c>
      <c r="C29" s="68" t="s">
        <v>1668</v>
      </c>
      <c r="D29" s="67" t="s">
        <v>251</v>
      </c>
      <c r="E29" s="67" t="s">
        <v>321</v>
      </c>
      <c r="F29" s="67" t="s">
        <v>198</v>
      </c>
      <c r="G29" s="67" t="s">
        <v>254</v>
      </c>
      <c r="H29" s="67" t="s">
        <v>255</v>
      </c>
      <c r="I29" s="67" t="s">
        <v>199</v>
      </c>
      <c r="J29" s="67" t="s">
        <v>199</v>
      </c>
      <c r="K29" s="67" t="s">
        <v>339</v>
      </c>
      <c r="L29" s="67" t="s">
        <v>340</v>
      </c>
      <c r="M29" s="69" t="s">
        <v>341</v>
      </c>
      <c r="N29" s="73" t="s">
        <v>1581</v>
      </c>
      <c r="O29" s="74" t="s">
        <v>232</v>
      </c>
      <c r="P29" s="69" t="s">
        <v>50</v>
      </c>
      <c r="Q29" s="70">
        <v>45612</v>
      </c>
      <c r="R29" s="70">
        <v>45641</v>
      </c>
      <c r="S29" s="69" t="s">
        <v>72</v>
      </c>
      <c r="T29" s="51"/>
      <c r="U29" s="67"/>
      <c r="V29" s="71"/>
      <c r="W29" s="67" t="s">
        <v>1590</v>
      </c>
      <c r="X29" s="67" t="s">
        <v>233</v>
      </c>
      <c r="Y29" s="67" t="s">
        <v>234</v>
      </c>
      <c r="Z29" s="67" t="s">
        <v>199</v>
      </c>
      <c r="AA29" s="67" t="s">
        <v>199</v>
      </c>
      <c r="AB29" s="67" t="s">
        <v>1716</v>
      </c>
      <c r="AC29" s="67" t="s">
        <v>199</v>
      </c>
      <c r="AD29" s="67" t="s">
        <v>199</v>
      </c>
      <c r="AE29" s="67" t="s">
        <v>199</v>
      </c>
      <c r="AF29" s="67" t="s">
        <v>199</v>
      </c>
      <c r="AG29" s="67" t="s">
        <v>199</v>
      </c>
      <c r="AH29" s="67" t="s">
        <v>199</v>
      </c>
      <c r="AI29" s="67" t="s">
        <v>199</v>
      </c>
      <c r="AJ29" s="69" t="s">
        <v>235</v>
      </c>
    </row>
    <row r="30" spans="2:36" ht="270.75" hidden="1" x14ac:dyDescent="0.2">
      <c r="B30" s="67" t="s">
        <v>193</v>
      </c>
      <c r="C30" s="68" t="s">
        <v>1668</v>
      </c>
      <c r="D30" s="67" t="s">
        <v>251</v>
      </c>
      <c r="E30" s="67" t="s">
        <v>321</v>
      </c>
      <c r="F30" s="67" t="s">
        <v>198</v>
      </c>
      <c r="G30" s="67" t="s">
        <v>254</v>
      </c>
      <c r="H30" s="67" t="s">
        <v>255</v>
      </c>
      <c r="I30" s="67" t="s">
        <v>199</v>
      </c>
      <c r="J30" s="67" t="s">
        <v>199</v>
      </c>
      <c r="K30" s="67" t="s">
        <v>342</v>
      </c>
      <c r="L30" s="67" t="s">
        <v>342</v>
      </c>
      <c r="M30" s="69" t="s">
        <v>343</v>
      </c>
      <c r="N30" s="67" t="s">
        <v>243</v>
      </c>
      <c r="O30" s="67" t="s">
        <v>344</v>
      </c>
      <c r="P30" s="69" t="s">
        <v>261</v>
      </c>
      <c r="Q30" s="70">
        <v>45293</v>
      </c>
      <c r="R30" s="70">
        <v>45625</v>
      </c>
      <c r="S30" s="75" t="s">
        <v>261</v>
      </c>
      <c r="T30" s="51"/>
      <c r="U30" s="67"/>
      <c r="V30" s="71">
        <v>0.1</v>
      </c>
      <c r="W30" s="67" t="s">
        <v>207</v>
      </c>
      <c r="X30" s="67" t="s">
        <v>1590</v>
      </c>
      <c r="Y30" s="67" t="s">
        <v>199</v>
      </c>
      <c r="Z30" s="67" t="s">
        <v>199</v>
      </c>
      <c r="AA30" s="67" t="s">
        <v>199</v>
      </c>
      <c r="AB30" s="67" t="s">
        <v>1716</v>
      </c>
      <c r="AC30" s="67" t="s">
        <v>199</v>
      </c>
      <c r="AD30" s="67" t="s">
        <v>199</v>
      </c>
      <c r="AE30" s="67" t="s">
        <v>199</v>
      </c>
      <c r="AF30" s="67" t="s">
        <v>199</v>
      </c>
      <c r="AG30" s="67" t="s">
        <v>199</v>
      </c>
      <c r="AH30" s="67" t="s">
        <v>199</v>
      </c>
      <c r="AI30" s="67" t="s">
        <v>199</v>
      </c>
      <c r="AJ30" s="69" t="s">
        <v>262</v>
      </c>
    </row>
    <row r="31" spans="2:36" ht="270.75" hidden="1" x14ac:dyDescent="0.2">
      <c r="B31" s="67" t="s">
        <v>193</v>
      </c>
      <c r="C31" s="68" t="s">
        <v>1668</v>
      </c>
      <c r="D31" s="67" t="s">
        <v>251</v>
      </c>
      <c r="E31" s="67" t="s">
        <v>345</v>
      </c>
      <c r="F31" s="67" t="s">
        <v>198</v>
      </c>
      <c r="G31" s="67" t="s">
        <v>254</v>
      </c>
      <c r="H31" s="67" t="s">
        <v>255</v>
      </c>
      <c r="I31" s="67" t="s">
        <v>199</v>
      </c>
      <c r="J31" s="67" t="s">
        <v>199</v>
      </c>
      <c r="K31" s="67" t="s">
        <v>1768</v>
      </c>
      <c r="L31" s="67" t="s">
        <v>1769</v>
      </c>
      <c r="M31" s="69" t="s">
        <v>348</v>
      </c>
      <c r="N31" s="76" t="s">
        <v>349</v>
      </c>
      <c r="O31" s="76" t="s">
        <v>350</v>
      </c>
      <c r="P31" s="76" t="s">
        <v>351</v>
      </c>
      <c r="Q31" s="70">
        <v>45306</v>
      </c>
      <c r="R31" s="70">
        <v>45321</v>
      </c>
      <c r="S31" s="77" t="s">
        <v>50</v>
      </c>
      <c r="T31" s="50" t="s">
        <v>206</v>
      </c>
      <c r="U31" s="50" t="s">
        <v>206</v>
      </c>
      <c r="V31" s="71">
        <v>0.05</v>
      </c>
      <c r="W31" s="67" t="s">
        <v>207</v>
      </c>
      <c r="X31" s="67" t="s">
        <v>1590</v>
      </c>
      <c r="Y31" s="67" t="s">
        <v>199</v>
      </c>
      <c r="Z31" s="67" t="s">
        <v>199</v>
      </c>
      <c r="AA31" s="67" t="s">
        <v>199</v>
      </c>
      <c r="AB31" s="67" t="s">
        <v>1716</v>
      </c>
      <c r="AC31" s="67" t="s">
        <v>199</v>
      </c>
      <c r="AD31" s="67" t="s">
        <v>199</v>
      </c>
      <c r="AE31" s="67" t="s">
        <v>199</v>
      </c>
      <c r="AF31" s="67" t="s">
        <v>199</v>
      </c>
      <c r="AG31" s="67" t="s">
        <v>199</v>
      </c>
      <c r="AH31" s="67" t="s">
        <v>199</v>
      </c>
      <c r="AI31" s="67" t="s">
        <v>199</v>
      </c>
      <c r="AJ31" s="69" t="s">
        <v>262</v>
      </c>
    </row>
    <row r="32" spans="2:36" ht="270.75" hidden="1" x14ac:dyDescent="0.2">
      <c r="B32" s="67" t="s">
        <v>193</v>
      </c>
      <c r="C32" s="68" t="s">
        <v>1668</v>
      </c>
      <c r="D32" s="67" t="s">
        <v>251</v>
      </c>
      <c r="E32" s="67" t="s">
        <v>345</v>
      </c>
      <c r="F32" s="67" t="s">
        <v>198</v>
      </c>
      <c r="G32" s="67" t="s">
        <v>254</v>
      </c>
      <c r="H32" s="67" t="s">
        <v>255</v>
      </c>
      <c r="I32" s="67" t="s">
        <v>199</v>
      </c>
      <c r="J32" s="67" t="s">
        <v>199</v>
      </c>
      <c r="K32" s="67" t="s">
        <v>1770</v>
      </c>
      <c r="L32" s="76" t="s">
        <v>353</v>
      </c>
      <c r="M32" s="69" t="s">
        <v>354</v>
      </c>
      <c r="N32" s="76" t="s">
        <v>349</v>
      </c>
      <c r="O32" s="76" t="s">
        <v>350</v>
      </c>
      <c r="P32" s="76" t="s">
        <v>351</v>
      </c>
      <c r="Q32" s="70">
        <v>45350</v>
      </c>
      <c r="R32" s="70">
        <v>45626</v>
      </c>
      <c r="S32" s="77" t="s">
        <v>355</v>
      </c>
      <c r="T32" s="50" t="s">
        <v>206</v>
      </c>
      <c r="U32" s="50" t="s">
        <v>206</v>
      </c>
      <c r="V32" s="71">
        <v>0.3</v>
      </c>
      <c r="W32" s="67" t="s">
        <v>1590</v>
      </c>
      <c r="X32" s="67" t="s">
        <v>356</v>
      </c>
      <c r="Y32" s="67" t="s">
        <v>357</v>
      </c>
      <c r="Z32" s="67" t="s">
        <v>199</v>
      </c>
      <c r="AA32" s="67" t="s">
        <v>199</v>
      </c>
      <c r="AB32" s="67" t="s">
        <v>1711</v>
      </c>
      <c r="AC32" s="67" t="s">
        <v>1712</v>
      </c>
      <c r="AD32" s="67" t="s">
        <v>199</v>
      </c>
      <c r="AE32" s="67" t="s">
        <v>199</v>
      </c>
      <c r="AF32" s="67" t="s">
        <v>199</v>
      </c>
      <c r="AG32" s="67" t="s">
        <v>199</v>
      </c>
      <c r="AH32" s="67" t="s">
        <v>199</v>
      </c>
      <c r="AI32" s="67" t="s">
        <v>199</v>
      </c>
      <c r="AJ32" s="69" t="s">
        <v>262</v>
      </c>
    </row>
    <row r="33" spans="2:36" ht="270.75" hidden="1" x14ac:dyDescent="0.2">
      <c r="B33" s="67" t="s">
        <v>193</v>
      </c>
      <c r="C33" s="68" t="s">
        <v>1668</v>
      </c>
      <c r="D33" s="67" t="s">
        <v>251</v>
      </c>
      <c r="E33" s="67" t="s">
        <v>345</v>
      </c>
      <c r="F33" s="67" t="s">
        <v>198</v>
      </c>
      <c r="G33" s="67" t="s">
        <v>254</v>
      </c>
      <c r="H33" s="67" t="s">
        <v>255</v>
      </c>
      <c r="I33" s="67" t="s">
        <v>199</v>
      </c>
      <c r="J33" s="67" t="s">
        <v>199</v>
      </c>
      <c r="K33" s="67" t="s">
        <v>360</v>
      </c>
      <c r="L33" s="67" t="s">
        <v>361</v>
      </c>
      <c r="M33" s="69" t="s">
        <v>362</v>
      </c>
      <c r="N33" s="74" t="s">
        <v>218</v>
      </c>
      <c r="O33" s="74" t="s">
        <v>333</v>
      </c>
      <c r="P33" s="69" t="s">
        <v>1767</v>
      </c>
      <c r="Q33" s="70">
        <v>45350</v>
      </c>
      <c r="R33" s="70">
        <v>45595</v>
      </c>
      <c r="S33" s="69" t="s">
        <v>84</v>
      </c>
      <c r="T33" s="50"/>
      <c r="U33" s="50"/>
      <c r="V33" s="71"/>
      <c r="W33" s="67" t="s">
        <v>1590</v>
      </c>
      <c r="X33" s="67" t="s">
        <v>233</v>
      </c>
      <c r="Y33" s="67" t="s">
        <v>234</v>
      </c>
      <c r="Z33" s="67" t="s">
        <v>199</v>
      </c>
      <c r="AA33" s="67" t="s">
        <v>199</v>
      </c>
      <c r="AB33" s="67" t="s">
        <v>1716</v>
      </c>
      <c r="AC33" s="67" t="s">
        <v>199</v>
      </c>
      <c r="AD33" s="67" t="s">
        <v>199</v>
      </c>
      <c r="AE33" s="67" t="s">
        <v>199</v>
      </c>
      <c r="AF33" s="67" t="s">
        <v>199</v>
      </c>
      <c r="AG33" s="67" t="s">
        <v>199</v>
      </c>
      <c r="AH33" s="67" t="s">
        <v>199</v>
      </c>
      <c r="AI33" s="67" t="s">
        <v>199</v>
      </c>
      <c r="AJ33" s="69" t="s">
        <v>235</v>
      </c>
    </row>
    <row r="34" spans="2:36" ht="270.75" hidden="1" x14ac:dyDescent="0.2">
      <c r="B34" s="67" t="s">
        <v>193</v>
      </c>
      <c r="C34" s="68" t="s">
        <v>1668</v>
      </c>
      <c r="D34" s="67" t="s">
        <v>251</v>
      </c>
      <c r="E34" s="67" t="s">
        <v>345</v>
      </c>
      <c r="F34" s="67" t="s">
        <v>198</v>
      </c>
      <c r="G34" s="67" t="s">
        <v>254</v>
      </c>
      <c r="H34" s="67" t="s">
        <v>255</v>
      </c>
      <c r="I34" s="67" t="s">
        <v>199</v>
      </c>
      <c r="J34" s="67" t="s">
        <v>199</v>
      </c>
      <c r="K34" s="67" t="s">
        <v>363</v>
      </c>
      <c r="L34" s="76" t="s">
        <v>364</v>
      </c>
      <c r="M34" s="69" t="s">
        <v>365</v>
      </c>
      <c r="N34" s="76" t="s">
        <v>349</v>
      </c>
      <c r="O34" s="76" t="s">
        <v>350</v>
      </c>
      <c r="P34" s="76" t="s">
        <v>351</v>
      </c>
      <c r="Q34" s="70">
        <v>45350</v>
      </c>
      <c r="R34" s="70">
        <v>45626</v>
      </c>
      <c r="S34" s="77" t="s">
        <v>355</v>
      </c>
      <c r="T34" s="50" t="s">
        <v>206</v>
      </c>
      <c r="U34" s="50" t="s">
        <v>206</v>
      </c>
      <c r="V34" s="71">
        <v>0.5</v>
      </c>
      <c r="W34" s="67" t="s">
        <v>1590</v>
      </c>
      <c r="X34" s="67" t="s">
        <v>356</v>
      </c>
      <c r="Y34" s="67" t="s">
        <v>357</v>
      </c>
      <c r="Z34" s="67" t="s">
        <v>199</v>
      </c>
      <c r="AA34" s="67" t="s">
        <v>199</v>
      </c>
      <c r="AB34" s="67" t="s">
        <v>1711</v>
      </c>
      <c r="AC34" s="67" t="s">
        <v>1712</v>
      </c>
      <c r="AD34" s="67" t="s">
        <v>366</v>
      </c>
      <c r="AE34" s="67" t="s">
        <v>199</v>
      </c>
      <c r="AF34" s="67" t="s">
        <v>199</v>
      </c>
      <c r="AG34" s="67" t="s">
        <v>199</v>
      </c>
      <c r="AH34" s="67" t="s">
        <v>367</v>
      </c>
      <c r="AI34" s="67" t="s">
        <v>368</v>
      </c>
      <c r="AJ34" s="69" t="s">
        <v>262</v>
      </c>
    </row>
    <row r="35" spans="2:36" ht="270.75" hidden="1" x14ac:dyDescent="0.2">
      <c r="B35" s="67" t="s">
        <v>193</v>
      </c>
      <c r="C35" s="68" t="s">
        <v>1668</v>
      </c>
      <c r="D35" s="67" t="s">
        <v>251</v>
      </c>
      <c r="E35" s="67" t="s">
        <v>345</v>
      </c>
      <c r="F35" s="67" t="s">
        <v>198</v>
      </c>
      <c r="G35" s="67" t="s">
        <v>254</v>
      </c>
      <c r="H35" s="67" t="s">
        <v>255</v>
      </c>
      <c r="I35" s="67" t="s">
        <v>199</v>
      </c>
      <c r="J35" s="67" t="s">
        <v>199</v>
      </c>
      <c r="K35" s="67" t="s">
        <v>369</v>
      </c>
      <c r="L35" s="67" t="s">
        <v>370</v>
      </c>
      <c r="M35" s="69" t="s">
        <v>371</v>
      </c>
      <c r="N35" s="73" t="s">
        <v>1581</v>
      </c>
      <c r="O35" s="74" t="s">
        <v>232</v>
      </c>
      <c r="P35" s="69" t="s">
        <v>50</v>
      </c>
      <c r="Q35" s="70">
        <v>45627</v>
      </c>
      <c r="R35" s="70">
        <v>45641</v>
      </c>
      <c r="S35" s="69" t="s">
        <v>84</v>
      </c>
      <c r="T35" s="50"/>
      <c r="U35" s="50"/>
      <c r="V35" s="71"/>
      <c r="W35" s="67" t="s">
        <v>1590</v>
      </c>
      <c r="X35" s="67" t="s">
        <v>233</v>
      </c>
      <c r="Y35" s="67" t="s">
        <v>234</v>
      </c>
      <c r="Z35" s="67" t="s">
        <v>199</v>
      </c>
      <c r="AA35" s="67" t="s">
        <v>199</v>
      </c>
      <c r="AB35" s="67" t="s">
        <v>1716</v>
      </c>
      <c r="AC35" s="67" t="s">
        <v>199</v>
      </c>
      <c r="AD35" s="67" t="s">
        <v>199</v>
      </c>
      <c r="AE35" s="67" t="s">
        <v>199</v>
      </c>
      <c r="AF35" s="67" t="s">
        <v>199</v>
      </c>
      <c r="AG35" s="67" t="s">
        <v>199</v>
      </c>
      <c r="AH35" s="67" t="s">
        <v>199</v>
      </c>
      <c r="AI35" s="67" t="s">
        <v>199</v>
      </c>
      <c r="AJ35" s="69" t="s">
        <v>235</v>
      </c>
    </row>
    <row r="36" spans="2:36" ht="270.75" hidden="1" x14ac:dyDescent="0.2">
      <c r="B36" s="67" t="s">
        <v>193</v>
      </c>
      <c r="C36" s="68" t="s">
        <v>1668</v>
      </c>
      <c r="D36" s="67" t="s">
        <v>251</v>
      </c>
      <c r="E36" s="67" t="s">
        <v>345</v>
      </c>
      <c r="F36" s="67" t="s">
        <v>198</v>
      </c>
      <c r="G36" s="67" t="s">
        <v>254</v>
      </c>
      <c r="H36" s="67" t="s">
        <v>255</v>
      </c>
      <c r="I36" s="67" t="s">
        <v>199</v>
      </c>
      <c r="J36" s="67" t="s">
        <v>199</v>
      </c>
      <c r="K36" s="67" t="s">
        <v>1771</v>
      </c>
      <c r="L36" s="76" t="s">
        <v>373</v>
      </c>
      <c r="M36" s="69" t="s">
        <v>374</v>
      </c>
      <c r="N36" s="76" t="s">
        <v>349</v>
      </c>
      <c r="O36" s="76" t="s">
        <v>350</v>
      </c>
      <c r="P36" s="76" t="s">
        <v>351</v>
      </c>
      <c r="Q36" s="70">
        <v>45350</v>
      </c>
      <c r="R36" s="70">
        <v>45626</v>
      </c>
      <c r="S36" s="77" t="s">
        <v>375</v>
      </c>
      <c r="T36" s="50" t="s">
        <v>206</v>
      </c>
      <c r="U36" s="50" t="s">
        <v>206</v>
      </c>
      <c r="V36" s="71">
        <v>0.15</v>
      </c>
      <c r="W36" s="67" t="s">
        <v>1590</v>
      </c>
      <c r="X36" s="67" t="s">
        <v>356</v>
      </c>
      <c r="Y36" s="67" t="s">
        <v>357</v>
      </c>
      <c r="Z36" s="67" t="s">
        <v>1721</v>
      </c>
      <c r="AA36" s="67" t="s">
        <v>199</v>
      </c>
      <c r="AB36" s="67" t="s">
        <v>1711</v>
      </c>
      <c r="AC36" s="67" t="s">
        <v>1712</v>
      </c>
      <c r="AD36" s="67" t="s">
        <v>366</v>
      </c>
      <c r="AE36" s="67" t="s">
        <v>199</v>
      </c>
      <c r="AF36" s="67" t="s">
        <v>199</v>
      </c>
      <c r="AG36" s="67" t="s">
        <v>199</v>
      </c>
      <c r="AH36" s="67" t="s">
        <v>367</v>
      </c>
      <c r="AI36" s="67" t="s">
        <v>368</v>
      </c>
      <c r="AJ36" s="69" t="s">
        <v>262</v>
      </c>
    </row>
    <row r="37" spans="2:36" ht="213.75" hidden="1" x14ac:dyDescent="0.2">
      <c r="B37" s="67" t="s">
        <v>193</v>
      </c>
      <c r="C37" s="68" t="s">
        <v>1668</v>
      </c>
      <c r="D37" s="67" t="s">
        <v>377</v>
      </c>
      <c r="E37" s="67" t="s">
        <v>379</v>
      </c>
      <c r="F37" s="67" t="s">
        <v>198</v>
      </c>
      <c r="G37" s="67" t="s">
        <v>380</v>
      </c>
      <c r="H37" s="67" t="s">
        <v>381</v>
      </c>
      <c r="I37" s="67" t="s">
        <v>239</v>
      </c>
      <c r="J37" s="67" t="s">
        <v>199</v>
      </c>
      <c r="K37" s="67" t="s">
        <v>382</v>
      </c>
      <c r="L37" s="67" t="s">
        <v>383</v>
      </c>
      <c r="M37" s="69" t="s">
        <v>384</v>
      </c>
      <c r="N37" s="67" t="s">
        <v>385</v>
      </c>
      <c r="O37" s="67" t="s">
        <v>199</v>
      </c>
      <c r="P37" s="69" t="s">
        <v>72</v>
      </c>
      <c r="Q37" s="70">
        <v>45292</v>
      </c>
      <c r="R37" s="70">
        <v>45641</v>
      </c>
      <c r="S37" s="75" t="s">
        <v>199</v>
      </c>
      <c r="T37" s="51"/>
      <c r="U37" s="67"/>
      <c r="V37" s="71">
        <v>1</v>
      </c>
      <c r="W37" s="67" t="s">
        <v>246</v>
      </c>
      <c r="X37" s="67" t="s">
        <v>199</v>
      </c>
      <c r="Y37" s="67" t="s">
        <v>199</v>
      </c>
      <c r="Z37" s="67" t="s">
        <v>199</v>
      </c>
      <c r="AA37" s="67" t="s">
        <v>199</v>
      </c>
      <c r="AB37" s="67" t="s">
        <v>1716</v>
      </c>
      <c r="AC37" s="67" t="s">
        <v>199</v>
      </c>
      <c r="AD37" s="67" t="s">
        <v>199</v>
      </c>
      <c r="AE37" s="67" t="s">
        <v>199</v>
      </c>
      <c r="AF37" s="67" t="s">
        <v>199</v>
      </c>
      <c r="AG37" s="67" t="s">
        <v>199</v>
      </c>
      <c r="AH37" s="67" t="s">
        <v>199</v>
      </c>
      <c r="AI37" s="67" t="s">
        <v>199</v>
      </c>
      <c r="AJ37" s="69" t="s">
        <v>262</v>
      </c>
    </row>
    <row r="38" spans="2:36" ht="213.75" hidden="1" x14ac:dyDescent="0.2">
      <c r="B38" s="67" t="s">
        <v>193</v>
      </c>
      <c r="C38" s="68" t="s">
        <v>1668</v>
      </c>
      <c r="D38" s="67" t="s">
        <v>377</v>
      </c>
      <c r="E38" s="67" t="s">
        <v>386</v>
      </c>
      <c r="F38" s="67" t="s">
        <v>198</v>
      </c>
      <c r="G38" s="67" t="s">
        <v>380</v>
      </c>
      <c r="H38" s="67" t="s">
        <v>381</v>
      </c>
      <c r="I38" s="67" t="s">
        <v>239</v>
      </c>
      <c r="J38" s="67"/>
      <c r="K38" s="67" t="s">
        <v>387</v>
      </c>
      <c r="L38" s="67" t="s">
        <v>388</v>
      </c>
      <c r="M38" s="69" t="s">
        <v>389</v>
      </c>
      <c r="N38" s="67" t="s">
        <v>385</v>
      </c>
      <c r="O38" s="67" t="s">
        <v>199</v>
      </c>
      <c r="P38" s="69" t="s">
        <v>72</v>
      </c>
      <c r="Q38" s="70">
        <v>45292</v>
      </c>
      <c r="R38" s="70">
        <v>45641</v>
      </c>
      <c r="S38" s="75" t="s">
        <v>199</v>
      </c>
      <c r="T38" s="51"/>
      <c r="U38" s="67"/>
      <c r="V38" s="67">
        <v>100</v>
      </c>
      <c r="W38" s="67" t="s">
        <v>246</v>
      </c>
      <c r="X38" s="67" t="s">
        <v>199</v>
      </c>
      <c r="Y38" s="67" t="s">
        <v>199</v>
      </c>
      <c r="Z38" s="67" t="s">
        <v>199</v>
      </c>
      <c r="AA38" s="67" t="s">
        <v>199</v>
      </c>
      <c r="AB38" s="67" t="s">
        <v>1716</v>
      </c>
      <c r="AC38" s="67" t="s">
        <v>199</v>
      </c>
      <c r="AD38" s="67" t="s">
        <v>199</v>
      </c>
      <c r="AE38" s="67" t="s">
        <v>199</v>
      </c>
      <c r="AF38" s="67" t="s">
        <v>199</v>
      </c>
      <c r="AG38" s="67" t="s">
        <v>199</v>
      </c>
      <c r="AH38" s="67" t="s">
        <v>199</v>
      </c>
      <c r="AI38" s="67" t="s">
        <v>199</v>
      </c>
      <c r="AJ38" s="69" t="s">
        <v>262</v>
      </c>
    </row>
    <row r="39" spans="2:36" ht="213.75" hidden="1" x14ac:dyDescent="0.2">
      <c r="B39" s="67" t="s">
        <v>193</v>
      </c>
      <c r="C39" s="68" t="s">
        <v>1668</v>
      </c>
      <c r="D39" s="67" t="s">
        <v>1772</v>
      </c>
      <c r="E39" s="67" t="s">
        <v>1773</v>
      </c>
      <c r="F39" s="67" t="s">
        <v>198</v>
      </c>
      <c r="G39" s="67" t="s">
        <v>199</v>
      </c>
      <c r="H39" s="67" t="s">
        <v>199</v>
      </c>
      <c r="I39" s="67" t="s">
        <v>199</v>
      </c>
      <c r="J39" s="67" t="s">
        <v>199</v>
      </c>
      <c r="K39" s="67" t="s">
        <v>1774</v>
      </c>
      <c r="L39" s="67" t="s">
        <v>914</v>
      </c>
      <c r="M39" s="69" t="s">
        <v>915</v>
      </c>
      <c r="N39" s="67" t="s">
        <v>273</v>
      </c>
      <c r="O39" s="78" t="s">
        <v>916</v>
      </c>
      <c r="P39" s="69" t="s">
        <v>72</v>
      </c>
      <c r="Q39" s="70">
        <v>45293</v>
      </c>
      <c r="R39" s="70">
        <v>45626</v>
      </c>
      <c r="S39" s="75" t="s">
        <v>261</v>
      </c>
      <c r="T39" s="51"/>
      <c r="U39" s="67"/>
      <c r="V39" s="71">
        <v>0.8</v>
      </c>
      <c r="W39" s="67" t="s">
        <v>207</v>
      </c>
      <c r="X39" s="67" t="s">
        <v>1710</v>
      </c>
      <c r="Y39" s="67" t="s">
        <v>199</v>
      </c>
      <c r="Z39" s="67" t="s">
        <v>199</v>
      </c>
      <c r="AA39" s="67" t="s">
        <v>199</v>
      </c>
      <c r="AB39" s="76" t="s">
        <v>366</v>
      </c>
      <c r="AC39" s="67" t="s">
        <v>199</v>
      </c>
      <c r="AD39" s="67" t="s">
        <v>199</v>
      </c>
      <c r="AE39" s="67" t="s">
        <v>199</v>
      </c>
      <c r="AF39" s="67" t="s">
        <v>199</v>
      </c>
      <c r="AG39" s="67" t="s">
        <v>199</v>
      </c>
      <c r="AH39" s="67" t="s">
        <v>410</v>
      </c>
      <c r="AI39" s="67" t="s">
        <v>411</v>
      </c>
      <c r="AJ39" s="69" t="s">
        <v>262</v>
      </c>
    </row>
    <row r="40" spans="2:36" ht="213.75" hidden="1" x14ac:dyDescent="0.2">
      <c r="B40" s="67" t="s">
        <v>193</v>
      </c>
      <c r="C40" s="68" t="s">
        <v>1668</v>
      </c>
      <c r="D40" s="67" t="s">
        <v>1772</v>
      </c>
      <c r="E40" s="67" t="s">
        <v>1773</v>
      </c>
      <c r="F40" s="67" t="s">
        <v>198</v>
      </c>
      <c r="G40" s="67" t="s">
        <v>199</v>
      </c>
      <c r="H40" s="67" t="s">
        <v>199</v>
      </c>
      <c r="I40" s="67" t="s">
        <v>199</v>
      </c>
      <c r="J40" s="67" t="s">
        <v>199</v>
      </c>
      <c r="K40" s="67" t="s">
        <v>263</v>
      </c>
      <c r="L40" s="67" t="s">
        <v>919</v>
      </c>
      <c r="M40" s="69" t="s">
        <v>920</v>
      </c>
      <c r="N40" s="73" t="s">
        <v>1581</v>
      </c>
      <c r="O40" s="74" t="s">
        <v>232</v>
      </c>
      <c r="P40" s="69" t="s">
        <v>50</v>
      </c>
      <c r="Q40" s="70">
        <v>45627</v>
      </c>
      <c r="R40" s="70">
        <v>45641</v>
      </c>
      <c r="S40" s="69" t="s">
        <v>72</v>
      </c>
      <c r="T40" s="51"/>
      <c r="U40" s="67"/>
      <c r="V40" s="71"/>
      <c r="W40" s="67" t="s">
        <v>1590</v>
      </c>
      <c r="X40" s="67" t="s">
        <v>233</v>
      </c>
      <c r="Y40" s="67" t="s">
        <v>234</v>
      </c>
      <c r="Z40" s="67" t="s">
        <v>1710</v>
      </c>
      <c r="AA40" s="67" t="s">
        <v>199</v>
      </c>
      <c r="AB40" s="76" t="s">
        <v>366</v>
      </c>
      <c r="AC40" s="67" t="s">
        <v>199</v>
      </c>
      <c r="AD40" s="67" t="s">
        <v>199</v>
      </c>
      <c r="AE40" s="67" t="s">
        <v>199</v>
      </c>
      <c r="AF40" s="67" t="s">
        <v>199</v>
      </c>
      <c r="AG40" s="67" t="s">
        <v>199</v>
      </c>
      <c r="AH40" s="67" t="s">
        <v>410</v>
      </c>
      <c r="AI40" s="67" t="s">
        <v>411</v>
      </c>
      <c r="AJ40" s="69" t="s">
        <v>235</v>
      </c>
    </row>
    <row r="41" spans="2:36" ht="213.75" hidden="1" x14ac:dyDescent="0.2">
      <c r="B41" s="67" t="s">
        <v>193</v>
      </c>
      <c r="C41" s="68" t="s">
        <v>1668</v>
      </c>
      <c r="D41" s="67" t="s">
        <v>1772</v>
      </c>
      <c r="E41" s="67" t="s">
        <v>1773</v>
      </c>
      <c r="F41" s="67" t="s">
        <v>198</v>
      </c>
      <c r="G41" s="67" t="s">
        <v>199</v>
      </c>
      <c r="H41" s="67" t="s">
        <v>199</v>
      </c>
      <c r="I41" s="67" t="s">
        <v>199</v>
      </c>
      <c r="J41" s="67" t="s">
        <v>199</v>
      </c>
      <c r="K41" s="67" t="s">
        <v>921</v>
      </c>
      <c r="L41" s="67" t="s">
        <v>922</v>
      </c>
      <c r="M41" s="69" t="s">
        <v>268</v>
      </c>
      <c r="N41" s="67" t="s">
        <v>273</v>
      </c>
      <c r="O41" s="78" t="s">
        <v>916</v>
      </c>
      <c r="P41" s="69" t="s">
        <v>72</v>
      </c>
      <c r="Q41" s="70">
        <v>45293</v>
      </c>
      <c r="R41" s="70">
        <v>45626</v>
      </c>
      <c r="S41" s="75" t="s">
        <v>72</v>
      </c>
      <c r="T41" s="51"/>
      <c r="U41" s="67"/>
      <c r="V41" s="71">
        <v>0.2</v>
      </c>
      <c r="W41" s="67" t="s">
        <v>207</v>
      </c>
      <c r="X41" s="67" t="s">
        <v>1710</v>
      </c>
      <c r="Y41" s="67" t="s">
        <v>199</v>
      </c>
      <c r="Z41" s="67" t="s">
        <v>199</v>
      </c>
      <c r="AA41" s="67" t="s">
        <v>199</v>
      </c>
      <c r="AB41" s="76" t="s">
        <v>366</v>
      </c>
      <c r="AC41" s="67" t="s">
        <v>199</v>
      </c>
      <c r="AD41" s="67" t="s">
        <v>199</v>
      </c>
      <c r="AE41" s="67" t="s">
        <v>199</v>
      </c>
      <c r="AF41" s="67" t="s">
        <v>199</v>
      </c>
      <c r="AG41" s="67" t="s">
        <v>199</v>
      </c>
      <c r="AH41" s="67" t="s">
        <v>410</v>
      </c>
      <c r="AI41" s="67" t="s">
        <v>411</v>
      </c>
      <c r="AJ41" s="69" t="s">
        <v>262</v>
      </c>
    </row>
    <row r="42" spans="2:36" ht="213.75" hidden="1" x14ac:dyDescent="0.2">
      <c r="B42" s="67" t="s">
        <v>193</v>
      </c>
      <c r="C42" s="68" t="s">
        <v>1668</v>
      </c>
      <c r="D42" s="67" t="s">
        <v>1772</v>
      </c>
      <c r="E42" s="67" t="s">
        <v>1775</v>
      </c>
      <c r="F42" s="67" t="s">
        <v>198</v>
      </c>
      <c r="G42" s="67" t="s">
        <v>199</v>
      </c>
      <c r="H42" s="67" t="s">
        <v>199</v>
      </c>
      <c r="I42" s="67" t="s">
        <v>199</v>
      </c>
      <c r="J42" s="67" t="s">
        <v>199</v>
      </c>
      <c r="K42" s="67" t="s">
        <v>1776</v>
      </c>
      <c r="L42" s="67" t="s">
        <v>925</v>
      </c>
      <c r="M42" s="69" t="s">
        <v>926</v>
      </c>
      <c r="N42" s="67" t="s">
        <v>273</v>
      </c>
      <c r="O42" s="78" t="s">
        <v>927</v>
      </c>
      <c r="P42" s="69" t="s">
        <v>72</v>
      </c>
      <c r="Q42" s="70">
        <v>45383</v>
      </c>
      <c r="R42" s="70">
        <v>45641</v>
      </c>
      <c r="S42" s="75" t="s">
        <v>261</v>
      </c>
      <c r="T42" s="51"/>
      <c r="U42" s="67"/>
      <c r="V42" s="71">
        <v>0.8</v>
      </c>
      <c r="W42" s="67" t="s">
        <v>207</v>
      </c>
      <c r="X42" s="67" t="s">
        <v>1710</v>
      </c>
      <c r="Y42" s="67" t="s">
        <v>199</v>
      </c>
      <c r="Z42" s="67" t="s">
        <v>199</v>
      </c>
      <c r="AA42" s="67" t="s">
        <v>199</v>
      </c>
      <c r="AB42" s="76" t="s">
        <v>366</v>
      </c>
      <c r="AC42" s="67" t="s">
        <v>199</v>
      </c>
      <c r="AD42" s="67" t="s">
        <v>199</v>
      </c>
      <c r="AE42" s="67" t="s">
        <v>199</v>
      </c>
      <c r="AF42" s="67" t="s">
        <v>199</v>
      </c>
      <c r="AG42" s="67" t="s">
        <v>199</v>
      </c>
      <c r="AH42" s="67" t="s">
        <v>410</v>
      </c>
      <c r="AI42" s="67" t="s">
        <v>411</v>
      </c>
      <c r="AJ42" s="69" t="s">
        <v>262</v>
      </c>
    </row>
    <row r="43" spans="2:36" ht="213.75" hidden="1" x14ac:dyDescent="0.2">
      <c r="B43" s="67" t="s">
        <v>193</v>
      </c>
      <c r="C43" s="68" t="s">
        <v>1668</v>
      </c>
      <c r="D43" s="67" t="s">
        <v>1772</v>
      </c>
      <c r="E43" s="67" t="s">
        <v>1775</v>
      </c>
      <c r="F43" s="67" t="s">
        <v>198</v>
      </c>
      <c r="G43" s="67" t="s">
        <v>199</v>
      </c>
      <c r="H43" s="67" t="s">
        <v>199</v>
      </c>
      <c r="I43" s="67" t="s">
        <v>199</v>
      </c>
      <c r="J43" s="67" t="s">
        <v>199</v>
      </c>
      <c r="K43" s="67" t="s">
        <v>263</v>
      </c>
      <c r="L43" s="67" t="s">
        <v>929</v>
      </c>
      <c r="M43" s="69" t="s">
        <v>930</v>
      </c>
      <c r="N43" s="73" t="s">
        <v>1581</v>
      </c>
      <c r="O43" s="74" t="s">
        <v>232</v>
      </c>
      <c r="P43" s="69" t="s">
        <v>50</v>
      </c>
      <c r="Q43" s="70">
        <v>45627</v>
      </c>
      <c r="R43" s="70">
        <v>45641</v>
      </c>
      <c r="S43" s="69" t="s">
        <v>72</v>
      </c>
      <c r="T43" s="51"/>
      <c r="U43" s="67"/>
      <c r="V43" s="71"/>
      <c r="W43" s="67" t="s">
        <v>1590</v>
      </c>
      <c r="X43" s="67" t="s">
        <v>233</v>
      </c>
      <c r="Y43" s="67" t="s">
        <v>234</v>
      </c>
      <c r="Z43" s="67" t="s">
        <v>1710</v>
      </c>
      <c r="AA43" s="67" t="s">
        <v>199</v>
      </c>
      <c r="AB43" s="76" t="s">
        <v>366</v>
      </c>
      <c r="AC43" s="67" t="s">
        <v>199</v>
      </c>
      <c r="AD43" s="67" t="s">
        <v>199</v>
      </c>
      <c r="AE43" s="67" t="s">
        <v>199</v>
      </c>
      <c r="AF43" s="67" t="s">
        <v>199</v>
      </c>
      <c r="AG43" s="67" t="s">
        <v>199</v>
      </c>
      <c r="AH43" s="67" t="s">
        <v>410</v>
      </c>
      <c r="AI43" s="67" t="s">
        <v>411</v>
      </c>
      <c r="AJ43" s="69" t="s">
        <v>235</v>
      </c>
    </row>
    <row r="44" spans="2:36" ht="213.75" hidden="1" x14ac:dyDescent="0.2">
      <c r="B44" s="67" t="s">
        <v>193</v>
      </c>
      <c r="C44" s="68" t="s">
        <v>1668</v>
      </c>
      <c r="D44" s="67" t="s">
        <v>1772</v>
      </c>
      <c r="E44" s="67" t="s">
        <v>1775</v>
      </c>
      <c r="F44" s="67" t="s">
        <v>198</v>
      </c>
      <c r="G44" s="67" t="s">
        <v>199</v>
      </c>
      <c r="H44" s="67" t="s">
        <v>199</v>
      </c>
      <c r="I44" s="67" t="s">
        <v>199</v>
      </c>
      <c r="J44" s="67" t="s">
        <v>199</v>
      </c>
      <c r="K44" s="67" t="s">
        <v>931</v>
      </c>
      <c r="L44" s="67" t="s">
        <v>932</v>
      </c>
      <c r="M44" s="69" t="s">
        <v>268</v>
      </c>
      <c r="N44" s="67" t="s">
        <v>273</v>
      </c>
      <c r="O44" s="78" t="s">
        <v>927</v>
      </c>
      <c r="P44" s="69" t="s">
        <v>72</v>
      </c>
      <c r="Q44" s="70">
        <v>45383</v>
      </c>
      <c r="R44" s="70">
        <v>45657</v>
      </c>
      <c r="S44" s="75" t="s">
        <v>72</v>
      </c>
      <c r="T44" s="51"/>
      <c r="U44" s="67"/>
      <c r="V44" s="71">
        <v>0.2</v>
      </c>
      <c r="W44" s="67" t="s">
        <v>207</v>
      </c>
      <c r="X44" s="67" t="s">
        <v>1710</v>
      </c>
      <c r="Y44" s="67" t="s">
        <v>199</v>
      </c>
      <c r="Z44" s="67"/>
      <c r="AA44" s="67"/>
      <c r="AB44" s="76" t="s">
        <v>366</v>
      </c>
      <c r="AC44" s="67" t="s">
        <v>199</v>
      </c>
      <c r="AD44" s="67" t="s">
        <v>199</v>
      </c>
      <c r="AE44" s="67" t="s">
        <v>199</v>
      </c>
      <c r="AF44" s="67" t="s">
        <v>199</v>
      </c>
      <c r="AG44" s="67" t="s">
        <v>199</v>
      </c>
      <c r="AH44" s="67" t="s">
        <v>410</v>
      </c>
      <c r="AI44" s="67" t="s">
        <v>411</v>
      </c>
      <c r="AJ44" s="69" t="s">
        <v>262</v>
      </c>
    </row>
    <row r="45" spans="2:36" ht="270.75" hidden="1" x14ac:dyDescent="0.2">
      <c r="B45" s="79" t="s">
        <v>193</v>
      </c>
      <c r="C45" s="80" t="s">
        <v>1668</v>
      </c>
      <c r="D45" s="76" t="s">
        <v>390</v>
      </c>
      <c r="E45" s="76" t="s">
        <v>392</v>
      </c>
      <c r="F45" s="76" t="s">
        <v>393</v>
      </c>
      <c r="G45" s="76" t="s">
        <v>394</v>
      </c>
      <c r="H45" s="76" t="s">
        <v>255</v>
      </c>
      <c r="I45" s="76" t="s">
        <v>199</v>
      </c>
      <c r="J45" s="76" t="s">
        <v>199</v>
      </c>
      <c r="K45" s="67" t="s">
        <v>395</v>
      </c>
      <c r="L45" s="67" t="s">
        <v>396</v>
      </c>
      <c r="M45" s="69" t="s">
        <v>397</v>
      </c>
      <c r="N45" s="76" t="s">
        <v>398</v>
      </c>
      <c r="O45" s="76" t="s">
        <v>399</v>
      </c>
      <c r="P45" s="76" t="s">
        <v>84</v>
      </c>
      <c r="Q45" s="77">
        <v>45293</v>
      </c>
      <c r="R45" s="77">
        <v>45626</v>
      </c>
      <c r="S45" s="76" t="s">
        <v>400</v>
      </c>
      <c r="T45" s="76" t="s">
        <v>206</v>
      </c>
      <c r="U45" s="51" t="s">
        <v>206</v>
      </c>
      <c r="V45" s="71">
        <v>0.5</v>
      </c>
      <c r="W45" s="76" t="s">
        <v>1777</v>
      </c>
      <c r="X45" s="76" t="s">
        <v>1694</v>
      </c>
      <c r="Y45" s="76" t="s">
        <v>1707</v>
      </c>
      <c r="Z45" s="76" t="s">
        <v>1590</v>
      </c>
      <c r="AA45" s="76" t="s">
        <v>199</v>
      </c>
      <c r="AB45" s="76" t="s">
        <v>366</v>
      </c>
      <c r="AC45" s="76" t="s">
        <v>199</v>
      </c>
      <c r="AD45" s="76" t="s">
        <v>199</v>
      </c>
      <c r="AE45" s="76" t="s">
        <v>199</v>
      </c>
      <c r="AF45" s="76" t="s">
        <v>199</v>
      </c>
      <c r="AG45" s="76" t="s">
        <v>199</v>
      </c>
      <c r="AH45" s="76" t="s">
        <v>404</v>
      </c>
      <c r="AI45" s="76" t="s">
        <v>405</v>
      </c>
      <c r="AJ45" s="76" t="s">
        <v>406</v>
      </c>
    </row>
    <row r="46" spans="2:36" ht="270.75" hidden="1" x14ac:dyDescent="0.2">
      <c r="B46" s="79" t="s">
        <v>193</v>
      </c>
      <c r="C46" s="80" t="s">
        <v>1668</v>
      </c>
      <c r="D46" s="76" t="s">
        <v>390</v>
      </c>
      <c r="E46" s="76" t="s">
        <v>392</v>
      </c>
      <c r="F46" s="76" t="s">
        <v>393</v>
      </c>
      <c r="G46" s="76" t="s">
        <v>394</v>
      </c>
      <c r="H46" s="76" t="s">
        <v>255</v>
      </c>
      <c r="I46" s="76" t="s">
        <v>199</v>
      </c>
      <c r="J46" s="76" t="s">
        <v>199</v>
      </c>
      <c r="K46" s="67" t="s">
        <v>407</v>
      </c>
      <c r="L46" s="67" t="s">
        <v>408</v>
      </c>
      <c r="M46" s="69" t="s">
        <v>409</v>
      </c>
      <c r="N46" s="76" t="s">
        <v>398</v>
      </c>
      <c r="O46" s="76" t="s">
        <v>399</v>
      </c>
      <c r="P46" s="76" t="s">
        <v>84</v>
      </c>
      <c r="Q46" s="77">
        <v>45293</v>
      </c>
      <c r="R46" s="77">
        <v>45626</v>
      </c>
      <c r="S46" s="76" t="s">
        <v>400</v>
      </c>
      <c r="T46" s="76" t="s">
        <v>206</v>
      </c>
      <c r="U46" s="51" t="s">
        <v>206</v>
      </c>
      <c r="V46" s="71">
        <v>0.3</v>
      </c>
      <c r="W46" s="76" t="s">
        <v>1777</v>
      </c>
      <c r="X46" s="76" t="s">
        <v>1694</v>
      </c>
      <c r="Y46" s="76" t="s">
        <v>1707</v>
      </c>
      <c r="Z46" s="76" t="s">
        <v>1590</v>
      </c>
      <c r="AA46" s="76" t="s">
        <v>199</v>
      </c>
      <c r="AB46" s="76" t="s">
        <v>366</v>
      </c>
      <c r="AC46" s="76" t="s">
        <v>199</v>
      </c>
      <c r="AD46" s="76" t="s">
        <v>199</v>
      </c>
      <c r="AE46" s="76" t="s">
        <v>199</v>
      </c>
      <c r="AF46" s="76" t="s">
        <v>199</v>
      </c>
      <c r="AG46" s="76" t="s">
        <v>199</v>
      </c>
      <c r="AH46" s="76" t="s">
        <v>410</v>
      </c>
      <c r="AI46" s="76" t="s">
        <v>411</v>
      </c>
      <c r="AJ46" s="76" t="s">
        <v>406</v>
      </c>
    </row>
    <row r="47" spans="2:36" ht="270.75" hidden="1" x14ac:dyDescent="0.2">
      <c r="B47" s="79" t="s">
        <v>193</v>
      </c>
      <c r="C47" s="80" t="s">
        <v>1668</v>
      </c>
      <c r="D47" s="76" t="s">
        <v>390</v>
      </c>
      <c r="E47" s="76" t="s">
        <v>392</v>
      </c>
      <c r="F47" s="76" t="s">
        <v>393</v>
      </c>
      <c r="G47" s="76" t="s">
        <v>394</v>
      </c>
      <c r="H47" s="76" t="s">
        <v>255</v>
      </c>
      <c r="I47" s="76" t="s">
        <v>199</v>
      </c>
      <c r="J47" s="76" t="s">
        <v>199</v>
      </c>
      <c r="K47" s="67" t="s">
        <v>412</v>
      </c>
      <c r="L47" s="67" t="s">
        <v>413</v>
      </c>
      <c r="M47" s="69" t="s">
        <v>414</v>
      </c>
      <c r="N47" s="76" t="s">
        <v>398</v>
      </c>
      <c r="O47" s="76" t="s">
        <v>399</v>
      </c>
      <c r="P47" s="76" t="s">
        <v>84</v>
      </c>
      <c r="Q47" s="77">
        <v>45293</v>
      </c>
      <c r="R47" s="77">
        <v>45626</v>
      </c>
      <c r="S47" s="76" t="s">
        <v>400</v>
      </c>
      <c r="T47" s="76" t="s">
        <v>206</v>
      </c>
      <c r="U47" s="51" t="s">
        <v>206</v>
      </c>
      <c r="V47" s="71">
        <v>0.2</v>
      </c>
      <c r="W47" s="76" t="s">
        <v>1777</v>
      </c>
      <c r="X47" s="76" t="s">
        <v>1694</v>
      </c>
      <c r="Y47" s="76" t="s">
        <v>1707</v>
      </c>
      <c r="Z47" s="76" t="s">
        <v>1590</v>
      </c>
      <c r="AA47" s="76" t="s">
        <v>199</v>
      </c>
      <c r="AB47" s="76" t="s">
        <v>366</v>
      </c>
      <c r="AC47" s="76" t="s">
        <v>199</v>
      </c>
      <c r="AD47" s="76" t="s">
        <v>199</v>
      </c>
      <c r="AE47" s="76" t="s">
        <v>199</v>
      </c>
      <c r="AF47" s="76" t="s">
        <v>199</v>
      </c>
      <c r="AG47" s="76" t="s">
        <v>199</v>
      </c>
      <c r="AH47" s="76" t="s">
        <v>404</v>
      </c>
      <c r="AI47" s="76" t="s">
        <v>405</v>
      </c>
      <c r="AJ47" s="76" t="s">
        <v>406</v>
      </c>
    </row>
    <row r="48" spans="2:36" ht="114" hidden="1" customHeight="1" x14ac:dyDescent="0.2">
      <c r="B48" s="79" t="s">
        <v>193</v>
      </c>
      <c r="C48" s="80" t="s">
        <v>1668</v>
      </c>
      <c r="D48" s="76" t="s">
        <v>390</v>
      </c>
      <c r="E48" s="76" t="s">
        <v>415</v>
      </c>
      <c r="F48" s="76" t="s">
        <v>393</v>
      </c>
      <c r="G48" s="76" t="s">
        <v>394</v>
      </c>
      <c r="H48" s="76" t="s">
        <v>255</v>
      </c>
      <c r="I48" s="76" t="s">
        <v>199</v>
      </c>
      <c r="J48" s="76" t="s">
        <v>199</v>
      </c>
      <c r="K48" s="67" t="s">
        <v>416</v>
      </c>
      <c r="L48" s="67" t="s">
        <v>1778</v>
      </c>
      <c r="M48" s="69" t="s">
        <v>348</v>
      </c>
      <c r="N48" s="76" t="s">
        <v>398</v>
      </c>
      <c r="O48" s="67" t="s">
        <v>418</v>
      </c>
      <c r="P48" s="67" t="s">
        <v>84</v>
      </c>
      <c r="Q48" s="70">
        <v>45306</v>
      </c>
      <c r="R48" s="70">
        <v>45321</v>
      </c>
      <c r="S48" s="70" t="s">
        <v>50</v>
      </c>
      <c r="T48" s="50" t="s">
        <v>206</v>
      </c>
      <c r="U48" s="69" t="s">
        <v>206</v>
      </c>
      <c r="V48" s="71">
        <v>0.05</v>
      </c>
      <c r="W48" s="67" t="s">
        <v>1590</v>
      </c>
      <c r="X48" s="67" t="s">
        <v>356</v>
      </c>
      <c r="Y48" s="67" t="s">
        <v>357</v>
      </c>
      <c r="Z48" s="67" t="s">
        <v>199</v>
      </c>
      <c r="AA48" s="69" t="s">
        <v>199</v>
      </c>
      <c r="AB48" s="67" t="s">
        <v>1711</v>
      </c>
      <c r="AC48" s="67" t="s">
        <v>1714</v>
      </c>
      <c r="AD48" s="67" t="s">
        <v>199</v>
      </c>
      <c r="AE48" s="67" t="s">
        <v>199</v>
      </c>
      <c r="AF48" s="67" t="s">
        <v>199</v>
      </c>
      <c r="AG48" s="67" t="s">
        <v>199</v>
      </c>
      <c r="AH48" s="67" t="s">
        <v>199</v>
      </c>
      <c r="AI48" s="67" t="s">
        <v>199</v>
      </c>
      <c r="AJ48" s="67" t="s">
        <v>420</v>
      </c>
    </row>
    <row r="49" spans="2:36" ht="270.75" hidden="1" x14ac:dyDescent="0.2">
      <c r="B49" s="79" t="s">
        <v>193</v>
      </c>
      <c r="C49" s="80" t="s">
        <v>1668</v>
      </c>
      <c r="D49" s="76" t="s">
        <v>390</v>
      </c>
      <c r="E49" s="76" t="s">
        <v>415</v>
      </c>
      <c r="F49" s="76" t="s">
        <v>393</v>
      </c>
      <c r="G49" s="76" t="s">
        <v>394</v>
      </c>
      <c r="H49" s="76" t="s">
        <v>255</v>
      </c>
      <c r="I49" s="76" t="s">
        <v>199</v>
      </c>
      <c r="J49" s="76" t="s">
        <v>199</v>
      </c>
      <c r="K49" s="67" t="s">
        <v>421</v>
      </c>
      <c r="L49" s="67" t="s">
        <v>422</v>
      </c>
      <c r="M49" s="69" t="s">
        <v>423</v>
      </c>
      <c r="N49" s="76" t="s">
        <v>398</v>
      </c>
      <c r="O49" s="67" t="s">
        <v>418</v>
      </c>
      <c r="P49" s="67" t="s">
        <v>84</v>
      </c>
      <c r="Q49" s="70">
        <v>45350</v>
      </c>
      <c r="R49" s="70">
        <v>45626</v>
      </c>
      <c r="S49" s="81" t="s">
        <v>424</v>
      </c>
      <c r="T49" s="50" t="s">
        <v>206</v>
      </c>
      <c r="U49" s="69" t="s">
        <v>206</v>
      </c>
      <c r="V49" s="71">
        <v>0.2</v>
      </c>
      <c r="W49" s="67" t="s">
        <v>1590</v>
      </c>
      <c r="X49" s="67" t="s">
        <v>356</v>
      </c>
      <c r="Y49" s="67" t="s">
        <v>357</v>
      </c>
      <c r="Z49" s="67" t="s">
        <v>1724</v>
      </c>
      <c r="AA49" s="69" t="s">
        <v>199</v>
      </c>
      <c r="AB49" s="67" t="s">
        <v>1711</v>
      </c>
      <c r="AC49" s="67" t="s">
        <v>1714</v>
      </c>
      <c r="AD49" s="67" t="s">
        <v>199</v>
      </c>
      <c r="AE49" s="67" t="s">
        <v>199</v>
      </c>
      <c r="AF49" s="67" t="s">
        <v>199</v>
      </c>
      <c r="AG49" s="67" t="s">
        <v>199</v>
      </c>
      <c r="AH49" s="67" t="s">
        <v>199</v>
      </c>
      <c r="AI49" s="67" t="s">
        <v>199</v>
      </c>
      <c r="AJ49" s="67" t="s">
        <v>420</v>
      </c>
    </row>
    <row r="50" spans="2:36" ht="270.75" hidden="1" x14ac:dyDescent="0.2">
      <c r="B50" s="79" t="s">
        <v>193</v>
      </c>
      <c r="C50" s="80" t="s">
        <v>1668</v>
      </c>
      <c r="D50" s="76" t="s">
        <v>390</v>
      </c>
      <c r="E50" s="76" t="s">
        <v>415</v>
      </c>
      <c r="F50" s="76" t="s">
        <v>393</v>
      </c>
      <c r="G50" s="76" t="s">
        <v>394</v>
      </c>
      <c r="H50" s="76" t="s">
        <v>255</v>
      </c>
      <c r="I50" s="76" t="s">
        <v>199</v>
      </c>
      <c r="J50" s="76" t="s">
        <v>199</v>
      </c>
      <c r="K50" s="67" t="s">
        <v>426</v>
      </c>
      <c r="L50" s="67" t="s">
        <v>353</v>
      </c>
      <c r="M50" s="69" t="s">
        <v>427</v>
      </c>
      <c r="N50" s="76" t="s">
        <v>398</v>
      </c>
      <c r="O50" s="67" t="s">
        <v>418</v>
      </c>
      <c r="P50" s="67" t="s">
        <v>84</v>
      </c>
      <c r="Q50" s="70">
        <v>45350</v>
      </c>
      <c r="R50" s="70">
        <v>45626</v>
      </c>
      <c r="S50" s="70" t="s">
        <v>50</v>
      </c>
      <c r="T50" s="50" t="s">
        <v>206</v>
      </c>
      <c r="U50" s="69" t="s">
        <v>206</v>
      </c>
      <c r="V50" s="71">
        <v>0.2</v>
      </c>
      <c r="W50" s="67" t="s">
        <v>1590</v>
      </c>
      <c r="X50" s="67" t="s">
        <v>356</v>
      </c>
      <c r="Y50" s="67" t="s">
        <v>357</v>
      </c>
      <c r="Z50" s="67" t="s">
        <v>1724</v>
      </c>
      <c r="AA50" s="69" t="s">
        <v>199</v>
      </c>
      <c r="AB50" s="67" t="s">
        <v>1711</v>
      </c>
      <c r="AC50" s="67" t="s">
        <v>1714</v>
      </c>
      <c r="AD50" s="67" t="s">
        <v>199</v>
      </c>
      <c r="AE50" s="67" t="s">
        <v>199</v>
      </c>
      <c r="AF50" s="67" t="s">
        <v>199</v>
      </c>
      <c r="AG50" s="67" t="s">
        <v>199</v>
      </c>
      <c r="AH50" s="67" t="s">
        <v>199</v>
      </c>
      <c r="AI50" s="67" t="s">
        <v>199</v>
      </c>
      <c r="AJ50" s="67" t="s">
        <v>420</v>
      </c>
    </row>
    <row r="51" spans="2:36" ht="270.75" hidden="1" x14ac:dyDescent="0.2">
      <c r="B51" s="79" t="s">
        <v>193</v>
      </c>
      <c r="C51" s="80" t="s">
        <v>1668</v>
      </c>
      <c r="D51" s="76" t="s">
        <v>390</v>
      </c>
      <c r="E51" s="76" t="s">
        <v>415</v>
      </c>
      <c r="F51" s="76" t="s">
        <v>393</v>
      </c>
      <c r="G51" s="76" t="s">
        <v>394</v>
      </c>
      <c r="H51" s="76" t="s">
        <v>255</v>
      </c>
      <c r="I51" s="76" t="s">
        <v>199</v>
      </c>
      <c r="J51" s="76" t="s">
        <v>199</v>
      </c>
      <c r="K51" s="67" t="s">
        <v>1779</v>
      </c>
      <c r="L51" s="67" t="s">
        <v>429</v>
      </c>
      <c r="M51" s="69" t="s">
        <v>430</v>
      </c>
      <c r="N51" s="76" t="s">
        <v>398</v>
      </c>
      <c r="O51" s="67" t="s">
        <v>418</v>
      </c>
      <c r="P51" s="67" t="s">
        <v>84</v>
      </c>
      <c r="Q51" s="70">
        <v>45350</v>
      </c>
      <c r="R51" s="70">
        <v>45626</v>
      </c>
      <c r="S51" s="70" t="s">
        <v>50</v>
      </c>
      <c r="T51" s="50" t="s">
        <v>206</v>
      </c>
      <c r="U51" s="69" t="s">
        <v>206</v>
      </c>
      <c r="V51" s="71">
        <v>0.25</v>
      </c>
      <c r="W51" s="67" t="s">
        <v>1590</v>
      </c>
      <c r="X51" s="67" t="s">
        <v>356</v>
      </c>
      <c r="Y51" s="67" t="s">
        <v>357</v>
      </c>
      <c r="Z51" s="67" t="s">
        <v>199</v>
      </c>
      <c r="AA51" s="69" t="s">
        <v>199</v>
      </c>
      <c r="AB51" s="67" t="s">
        <v>1711</v>
      </c>
      <c r="AC51" s="67" t="s">
        <v>1714</v>
      </c>
      <c r="AD51" s="67" t="s">
        <v>199</v>
      </c>
      <c r="AE51" s="67" t="s">
        <v>199</v>
      </c>
      <c r="AF51" s="67" t="s">
        <v>199</v>
      </c>
      <c r="AG51" s="67" t="s">
        <v>199</v>
      </c>
      <c r="AH51" s="67" t="s">
        <v>199</v>
      </c>
      <c r="AI51" s="67" t="s">
        <v>199</v>
      </c>
      <c r="AJ51" s="67" t="s">
        <v>420</v>
      </c>
    </row>
    <row r="52" spans="2:36" ht="270.75" hidden="1" x14ac:dyDescent="0.2">
      <c r="B52" s="79" t="s">
        <v>193</v>
      </c>
      <c r="C52" s="80" t="s">
        <v>1668</v>
      </c>
      <c r="D52" s="76" t="s">
        <v>390</v>
      </c>
      <c r="E52" s="76" t="s">
        <v>415</v>
      </c>
      <c r="F52" s="76" t="s">
        <v>393</v>
      </c>
      <c r="G52" s="76" t="s">
        <v>394</v>
      </c>
      <c r="H52" s="76" t="s">
        <v>255</v>
      </c>
      <c r="I52" s="76" t="s">
        <v>199</v>
      </c>
      <c r="J52" s="76" t="s">
        <v>199</v>
      </c>
      <c r="K52" s="67" t="s">
        <v>431</v>
      </c>
      <c r="L52" s="67" t="s">
        <v>432</v>
      </c>
      <c r="M52" s="69" t="s">
        <v>433</v>
      </c>
      <c r="N52" s="76" t="s">
        <v>398</v>
      </c>
      <c r="O52" s="67" t="s">
        <v>418</v>
      </c>
      <c r="P52" s="67" t="s">
        <v>84</v>
      </c>
      <c r="Q52" s="70">
        <v>45597</v>
      </c>
      <c r="R52" s="70">
        <v>45626</v>
      </c>
      <c r="S52" s="70" t="s">
        <v>50</v>
      </c>
      <c r="T52" s="50" t="s">
        <v>206</v>
      </c>
      <c r="U52" s="69" t="s">
        <v>206</v>
      </c>
      <c r="V52" s="71">
        <v>0.25</v>
      </c>
      <c r="W52" s="67" t="s">
        <v>1590</v>
      </c>
      <c r="X52" s="67" t="s">
        <v>1777</v>
      </c>
      <c r="Y52" s="67" t="s">
        <v>356</v>
      </c>
      <c r="Z52" s="67" t="s">
        <v>357</v>
      </c>
      <c r="AA52" s="69" t="s">
        <v>199</v>
      </c>
      <c r="AB52" s="67" t="s">
        <v>1711</v>
      </c>
      <c r="AC52" s="67" t="s">
        <v>1714</v>
      </c>
      <c r="AD52" s="67" t="s">
        <v>366</v>
      </c>
      <c r="AE52" s="67" t="s">
        <v>199</v>
      </c>
      <c r="AF52" s="67" t="s">
        <v>199</v>
      </c>
      <c r="AG52" s="67" t="s">
        <v>199</v>
      </c>
      <c r="AH52" s="67" t="s">
        <v>410</v>
      </c>
      <c r="AI52" s="67" t="s">
        <v>411</v>
      </c>
      <c r="AJ52" s="67" t="s">
        <v>420</v>
      </c>
    </row>
    <row r="53" spans="2:36" ht="270.75" hidden="1" x14ac:dyDescent="0.2">
      <c r="B53" s="79" t="s">
        <v>193</v>
      </c>
      <c r="C53" s="80" t="s">
        <v>1668</v>
      </c>
      <c r="D53" s="76" t="s">
        <v>390</v>
      </c>
      <c r="E53" s="76" t="s">
        <v>415</v>
      </c>
      <c r="F53" s="76" t="s">
        <v>393</v>
      </c>
      <c r="G53" s="76" t="s">
        <v>394</v>
      </c>
      <c r="H53" s="76" t="s">
        <v>255</v>
      </c>
      <c r="I53" s="76" t="s">
        <v>199</v>
      </c>
      <c r="J53" s="76" t="s">
        <v>199</v>
      </c>
      <c r="K53" s="67" t="s">
        <v>434</v>
      </c>
      <c r="L53" s="67" t="s">
        <v>435</v>
      </c>
      <c r="M53" s="69" t="s">
        <v>436</v>
      </c>
      <c r="N53" s="76" t="s">
        <v>398</v>
      </c>
      <c r="O53" s="78" t="s">
        <v>418</v>
      </c>
      <c r="P53" s="67" t="s">
        <v>84</v>
      </c>
      <c r="Q53" s="70">
        <v>45350</v>
      </c>
      <c r="R53" s="70">
        <v>45626</v>
      </c>
      <c r="S53" s="70" t="s">
        <v>50</v>
      </c>
      <c r="T53" s="50" t="s">
        <v>206</v>
      </c>
      <c r="U53" s="69" t="s">
        <v>206</v>
      </c>
      <c r="V53" s="71">
        <v>0.05</v>
      </c>
      <c r="W53" s="67" t="s">
        <v>1590</v>
      </c>
      <c r="X53" s="67" t="s">
        <v>1777</v>
      </c>
      <c r="Y53" s="67" t="s">
        <v>356</v>
      </c>
      <c r="Z53" s="67" t="s">
        <v>357</v>
      </c>
      <c r="AA53" s="69" t="s">
        <v>199</v>
      </c>
      <c r="AB53" s="67" t="s">
        <v>1711</v>
      </c>
      <c r="AC53" s="67" t="s">
        <v>1714</v>
      </c>
      <c r="AD53" s="67" t="s">
        <v>366</v>
      </c>
      <c r="AE53" s="67" t="s">
        <v>199</v>
      </c>
      <c r="AF53" s="67" t="s">
        <v>199</v>
      </c>
      <c r="AG53" s="67" t="s">
        <v>199</v>
      </c>
      <c r="AH53" s="67" t="s">
        <v>410</v>
      </c>
      <c r="AI53" s="67" t="s">
        <v>411</v>
      </c>
      <c r="AJ53" s="67" t="s">
        <v>420</v>
      </c>
    </row>
    <row r="54" spans="2:36" ht="270.75" hidden="1" x14ac:dyDescent="0.2">
      <c r="B54" s="79" t="s">
        <v>193</v>
      </c>
      <c r="C54" s="80" t="s">
        <v>1668</v>
      </c>
      <c r="D54" s="76" t="s">
        <v>390</v>
      </c>
      <c r="E54" s="76" t="s">
        <v>415</v>
      </c>
      <c r="F54" s="76" t="s">
        <v>393</v>
      </c>
      <c r="G54" s="76" t="s">
        <v>394</v>
      </c>
      <c r="H54" s="76" t="s">
        <v>255</v>
      </c>
      <c r="I54" s="76" t="s">
        <v>199</v>
      </c>
      <c r="J54" s="76" t="s">
        <v>199</v>
      </c>
      <c r="K54" s="67" t="s">
        <v>437</v>
      </c>
      <c r="L54" s="67" t="s">
        <v>1780</v>
      </c>
      <c r="M54" s="69" t="s">
        <v>439</v>
      </c>
      <c r="N54" s="67" t="s">
        <v>440</v>
      </c>
      <c r="O54" s="78" t="s">
        <v>441</v>
      </c>
      <c r="P54" s="67" t="s">
        <v>50</v>
      </c>
      <c r="Q54" s="70">
        <v>45352</v>
      </c>
      <c r="R54" s="70">
        <v>45596</v>
      </c>
      <c r="S54" s="70" t="s">
        <v>84</v>
      </c>
      <c r="T54" s="50"/>
      <c r="U54" s="69"/>
      <c r="V54" s="71"/>
      <c r="W54" s="67" t="s">
        <v>1590</v>
      </c>
      <c r="X54" s="67" t="s">
        <v>1777</v>
      </c>
      <c r="Y54" s="67" t="s">
        <v>356</v>
      </c>
      <c r="Z54" s="67" t="s">
        <v>357</v>
      </c>
      <c r="AA54" s="69" t="s">
        <v>199</v>
      </c>
      <c r="AB54" s="67" t="s">
        <v>1711</v>
      </c>
      <c r="AC54" s="67" t="s">
        <v>1714</v>
      </c>
      <c r="AD54" s="67" t="s">
        <v>199</v>
      </c>
      <c r="AE54" s="67" t="s">
        <v>199</v>
      </c>
      <c r="AF54" s="67" t="s">
        <v>199</v>
      </c>
      <c r="AG54" s="67" t="s">
        <v>199</v>
      </c>
      <c r="AH54" s="67" t="s">
        <v>199</v>
      </c>
      <c r="AI54" s="67" t="s">
        <v>199</v>
      </c>
      <c r="AJ54" s="67" t="s">
        <v>235</v>
      </c>
    </row>
    <row r="55" spans="2:36" ht="114" hidden="1" customHeight="1" x14ac:dyDescent="0.2">
      <c r="B55" s="79" t="s">
        <v>193</v>
      </c>
      <c r="C55" s="80" t="s">
        <v>1668</v>
      </c>
      <c r="D55" s="76" t="s">
        <v>390</v>
      </c>
      <c r="E55" s="76" t="s">
        <v>442</v>
      </c>
      <c r="F55" s="76" t="s">
        <v>393</v>
      </c>
      <c r="G55" s="76" t="s">
        <v>394</v>
      </c>
      <c r="H55" s="76" t="s">
        <v>255</v>
      </c>
      <c r="I55" s="76" t="s">
        <v>199</v>
      </c>
      <c r="J55" s="76" t="s">
        <v>199</v>
      </c>
      <c r="K55" s="67" t="s">
        <v>443</v>
      </c>
      <c r="L55" s="67" t="s">
        <v>444</v>
      </c>
      <c r="M55" s="69" t="s">
        <v>1781</v>
      </c>
      <c r="N55" s="67" t="s">
        <v>446</v>
      </c>
      <c r="O55" s="67" t="s">
        <v>447</v>
      </c>
      <c r="P55" s="67" t="s">
        <v>84</v>
      </c>
      <c r="Q55" s="70">
        <v>45350</v>
      </c>
      <c r="R55" s="70">
        <v>45442</v>
      </c>
      <c r="S55" s="70" t="s">
        <v>1698</v>
      </c>
      <c r="T55" s="51">
        <v>8000000</v>
      </c>
      <c r="U55" s="69">
        <v>618</v>
      </c>
      <c r="V55" s="71">
        <v>0.15</v>
      </c>
      <c r="W55" s="67" t="s">
        <v>207</v>
      </c>
      <c r="X55" s="67" t="s">
        <v>1590</v>
      </c>
      <c r="Y55" s="67" t="s">
        <v>199</v>
      </c>
      <c r="Z55" s="67" t="s">
        <v>199</v>
      </c>
      <c r="AA55" s="69" t="s">
        <v>199</v>
      </c>
      <c r="AB55" s="67" t="s">
        <v>1716</v>
      </c>
      <c r="AC55" s="67" t="s">
        <v>249</v>
      </c>
      <c r="AD55" s="67" t="s">
        <v>199</v>
      </c>
      <c r="AE55" s="67" t="s">
        <v>199</v>
      </c>
      <c r="AF55" s="67" t="s">
        <v>199</v>
      </c>
      <c r="AG55" s="67" t="s">
        <v>199</v>
      </c>
      <c r="AH55" s="67" t="s">
        <v>199</v>
      </c>
      <c r="AI55" s="67" t="s">
        <v>199</v>
      </c>
      <c r="AJ55" s="67" t="s">
        <v>420</v>
      </c>
    </row>
    <row r="56" spans="2:36" ht="270.75" hidden="1" x14ac:dyDescent="0.2">
      <c r="B56" s="79" t="s">
        <v>193</v>
      </c>
      <c r="C56" s="80" t="s">
        <v>1668</v>
      </c>
      <c r="D56" s="76" t="s">
        <v>390</v>
      </c>
      <c r="E56" s="76" t="s">
        <v>442</v>
      </c>
      <c r="F56" s="76" t="s">
        <v>393</v>
      </c>
      <c r="G56" s="76" t="s">
        <v>394</v>
      </c>
      <c r="H56" s="76" t="s">
        <v>255</v>
      </c>
      <c r="I56" s="76" t="s">
        <v>199</v>
      </c>
      <c r="J56" s="76" t="s">
        <v>199</v>
      </c>
      <c r="K56" s="67" t="s">
        <v>448</v>
      </c>
      <c r="L56" s="67" t="s">
        <v>449</v>
      </c>
      <c r="M56" s="69" t="s">
        <v>450</v>
      </c>
      <c r="N56" s="67" t="s">
        <v>446</v>
      </c>
      <c r="O56" s="67" t="s">
        <v>447</v>
      </c>
      <c r="P56" s="67" t="s">
        <v>84</v>
      </c>
      <c r="Q56" s="70">
        <v>45444</v>
      </c>
      <c r="R56" s="70">
        <v>45596</v>
      </c>
      <c r="S56" s="70" t="s">
        <v>1698</v>
      </c>
      <c r="T56" s="51">
        <v>30000000</v>
      </c>
      <c r="U56" s="69">
        <v>618</v>
      </c>
      <c r="V56" s="71">
        <v>0.7</v>
      </c>
      <c r="W56" s="67" t="s">
        <v>1590</v>
      </c>
      <c r="X56" s="67" t="s">
        <v>1777</v>
      </c>
      <c r="Y56" s="67" t="s">
        <v>1721</v>
      </c>
      <c r="Z56" s="67" t="s">
        <v>1722</v>
      </c>
      <c r="AA56" s="69" t="s">
        <v>199</v>
      </c>
      <c r="AB56" s="67" t="s">
        <v>366</v>
      </c>
      <c r="AC56" s="67" t="s">
        <v>249</v>
      </c>
      <c r="AD56" s="67" t="s">
        <v>199</v>
      </c>
      <c r="AE56" s="67" t="s">
        <v>199</v>
      </c>
      <c r="AF56" s="67" t="s">
        <v>199</v>
      </c>
      <c r="AG56" s="67" t="s">
        <v>199</v>
      </c>
      <c r="AH56" s="67" t="s">
        <v>410</v>
      </c>
      <c r="AI56" s="67" t="s">
        <v>411</v>
      </c>
      <c r="AJ56" s="67" t="s">
        <v>420</v>
      </c>
    </row>
    <row r="57" spans="2:36" ht="270.75" hidden="1" x14ac:dyDescent="0.2">
      <c r="B57" s="79" t="s">
        <v>193</v>
      </c>
      <c r="C57" s="80" t="s">
        <v>1668</v>
      </c>
      <c r="D57" s="76" t="s">
        <v>390</v>
      </c>
      <c r="E57" s="76" t="s">
        <v>442</v>
      </c>
      <c r="F57" s="76" t="s">
        <v>393</v>
      </c>
      <c r="G57" s="76" t="s">
        <v>394</v>
      </c>
      <c r="H57" s="76" t="s">
        <v>255</v>
      </c>
      <c r="I57" s="76" t="s">
        <v>199</v>
      </c>
      <c r="J57" s="76" t="s">
        <v>199</v>
      </c>
      <c r="K57" s="67" t="s">
        <v>452</v>
      </c>
      <c r="L57" s="67" t="s">
        <v>453</v>
      </c>
      <c r="M57" s="69" t="s">
        <v>454</v>
      </c>
      <c r="N57" s="67" t="s">
        <v>446</v>
      </c>
      <c r="O57" s="67" t="s">
        <v>447</v>
      </c>
      <c r="P57" s="67" t="s">
        <v>84</v>
      </c>
      <c r="Q57" s="70">
        <v>45597</v>
      </c>
      <c r="R57" s="70">
        <v>45626</v>
      </c>
      <c r="S57" s="70" t="s">
        <v>199</v>
      </c>
      <c r="T57" s="51">
        <v>8000000</v>
      </c>
      <c r="U57" s="69">
        <v>618</v>
      </c>
      <c r="V57" s="71">
        <v>0.15</v>
      </c>
      <c r="W57" s="67" t="s">
        <v>1590</v>
      </c>
      <c r="X57" s="67" t="s">
        <v>1694</v>
      </c>
      <c r="Y57" s="67" t="s">
        <v>199</v>
      </c>
      <c r="Z57" s="67" t="s">
        <v>199</v>
      </c>
      <c r="AA57" s="69" t="s">
        <v>199</v>
      </c>
      <c r="AB57" s="67" t="s">
        <v>366</v>
      </c>
      <c r="AC57" s="67" t="s">
        <v>249</v>
      </c>
      <c r="AD57" s="67" t="s">
        <v>199</v>
      </c>
      <c r="AE57" s="67" t="s">
        <v>199</v>
      </c>
      <c r="AF57" s="67" t="s">
        <v>199</v>
      </c>
      <c r="AG57" s="67" t="s">
        <v>199</v>
      </c>
      <c r="AH57" s="67" t="s">
        <v>404</v>
      </c>
      <c r="AI57" s="67" t="s">
        <v>405</v>
      </c>
      <c r="AJ57" s="67" t="s">
        <v>420</v>
      </c>
    </row>
    <row r="58" spans="2:36" ht="128.25" hidden="1" x14ac:dyDescent="0.2">
      <c r="B58" s="79" t="s">
        <v>455</v>
      </c>
      <c r="C58" s="80" t="s">
        <v>456</v>
      </c>
      <c r="D58" s="76" t="s">
        <v>457</v>
      </c>
      <c r="E58" s="76" t="s">
        <v>459</v>
      </c>
      <c r="F58" s="76" t="s">
        <v>460</v>
      </c>
      <c r="G58" s="76" t="s">
        <v>199</v>
      </c>
      <c r="H58" s="67" t="s">
        <v>199</v>
      </c>
      <c r="I58" s="67" t="s">
        <v>199</v>
      </c>
      <c r="J58" s="67" t="s">
        <v>199</v>
      </c>
      <c r="K58" s="67" t="s">
        <v>461</v>
      </c>
      <c r="L58" s="67" t="s">
        <v>462</v>
      </c>
      <c r="M58" s="69" t="s">
        <v>463</v>
      </c>
      <c r="N58" s="76" t="s">
        <v>398</v>
      </c>
      <c r="O58" s="78" t="s">
        <v>464</v>
      </c>
      <c r="P58" s="67" t="s">
        <v>84</v>
      </c>
      <c r="Q58" s="70">
        <v>45324</v>
      </c>
      <c r="R58" s="70">
        <v>45626</v>
      </c>
      <c r="S58" s="70" t="s">
        <v>282</v>
      </c>
      <c r="T58" s="50">
        <v>65000000</v>
      </c>
      <c r="U58" s="69">
        <v>549</v>
      </c>
      <c r="V58" s="71"/>
      <c r="W58" s="67" t="s">
        <v>465</v>
      </c>
      <c r="X58" s="67" t="s">
        <v>1724</v>
      </c>
      <c r="Y58" s="67" t="s">
        <v>199</v>
      </c>
      <c r="Z58" s="67" t="s">
        <v>199</v>
      </c>
      <c r="AA58" s="69" t="s">
        <v>199</v>
      </c>
      <c r="AB58" s="67" t="s">
        <v>1716</v>
      </c>
      <c r="AC58" s="67" t="s">
        <v>249</v>
      </c>
      <c r="AD58" s="67" t="s">
        <v>199</v>
      </c>
      <c r="AE58" s="67" t="s">
        <v>199</v>
      </c>
      <c r="AF58" s="67" t="s">
        <v>199</v>
      </c>
      <c r="AG58" s="67" t="s">
        <v>199</v>
      </c>
      <c r="AH58" s="67" t="s">
        <v>199</v>
      </c>
      <c r="AI58" s="67" t="s">
        <v>199</v>
      </c>
      <c r="AJ58" s="67" t="s">
        <v>420</v>
      </c>
    </row>
    <row r="59" spans="2:36" ht="128.25" hidden="1" x14ac:dyDescent="0.2">
      <c r="B59" s="67" t="s">
        <v>455</v>
      </c>
      <c r="C59" s="68" t="s">
        <v>456</v>
      </c>
      <c r="D59" s="67" t="s">
        <v>457</v>
      </c>
      <c r="E59" s="76" t="s">
        <v>459</v>
      </c>
      <c r="F59" s="76" t="s">
        <v>460</v>
      </c>
      <c r="G59" s="67" t="s">
        <v>199</v>
      </c>
      <c r="H59" s="67" t="s">
        <v>199</v>
      </c>
      <c r="I59" s="67" t="s">
        <v>199</v>
      </c>
      <c r="J59" s="67" t="s">
        <v>199</v>
      </c>
      <c r="K59" s="67" t="s">
        <v>466</v>
      </c>
      <c r="L59" s="67" t="s">
        <v>467</v>
      </c>
      <c r="M59" s="69" t="s">
        <v>468</v>
      </c>
      <c r="N59" s="67" t="s">
        <v>349</v>
      </c>
      <c r="O59" s="67" t="s">
        <v>447</v>
      </c>
      <c r="P59" s="67" t="s">
        <v>84</v>
      </c>
      <c r="Q59" s="70">
        <v>45324</v>
      </c>
      <c r="R59" s="70">
        <v>45626</v>
      </c>
      <c r="S59" s="70" t="s">
        <v>84</v>
      </c>
      <c r="T59" s="50" t="s">
        <v>206</v>
      </c>
      <c r="U59" s="69" t="s">
        <v>206</v>
      </c>
      <c r="V59" s="71">
        <v>1</v>
      </c>
      <c r="W59" s="67" t="s">
        <v>1724</v>
      </c>
      <c r="X59" s="67" t="s">
        <v>465</v>
      </c>
      <c r="Y59" s="67" t="s">
        <v>1718</v>
      </c>
      <c r="Z59" s="67" t="s">
        <v>199</v>
      </c>
      <c r="AA59" s="69" t="s">
        <v>199</v>
      </c>
      <c r="AB59" s="67" t="s">
        <v>1716</v>
      </c>
      <c r="AC59" s="67" t="s">
        <v>199</v>
      </c>
      <c r="AD59" s="67" t="s">
        <v>199</v>
      </c>
      <c r="AE59" s="67" t="s">
        <v>199</v>
      </c>
      <c r="AF59" s="67" t="s">
        <v>199</v>
      </c>
      <c r="AG59" s="67" t="s">
        <v>199</v>
      </c>
      <c r="AH59" s="67" t="s">
        <v>199</v>
      </c>
      <c r="AI59" s="67" t="s">
        <v>199</v>
      </c>
      <c r="AJ59" s="67" t="s">
        <v>420</v>
      </c>
    </row>
    <row r="60" spans="2:36" ht="128.25" hidden="1" x14ac:dyDescent="0.2">
      <c r="B60" s="67" t="s">
        <v>455</v>
      </c>
      <c r="C60" s="68" t="s">
        <v>456</v>
      </c>
      <c r="D60" s="67" t="s">
        <v>457</v>
      </c>
      <c r="E60" s="67" t="s">
        <v>459</v>
      </c>
      <c r="F60" s="67" t="s">
        <v>460</v>
      </c>
      <c r="G60" s="67" t="s">
        <v>199</v>
      </c>
      <c r="H60" s="67" t="s">
        <v>199</v>
      </c>
      <c r="I60" s="67" t="s">
        <v>199</v>
      </c>
      <c r="J60" s="67" t="s">
        <v>199</v>
      </c>
      <c r="K60" s="67" t="s">
        <v>470</v>
      </c>
      <c r="L60" s="67" t="s">
        <v>471</v>
      </c>
      <c r="M60" s="69" t="s">
        <v>472</v>
      </c>
      <c r="N60" s="67" t="s">
        <v>473</v>
      </c>
      <c r="O60" s="67" t="s">
        <v>1757</v>
      </c>
      <c r="P60" s="67" t="s">
        <v>133</v>
      </c>
      <c r="Q60" s="70">
        <v>45292</v>
      </c>
      <c r="R60" s="70">
        <v>45641</v>
      </c>
      <c r="S60" s="70" t="s">
        <v>133</v>
      </c>
      <c r="T60" s="51"/>
      <c r="U60" s="67"/>
      <c r="V60" s="82">
        <v>0.25</v>
      </c>
      <c r="W60" s="67" t="s">
        <v>465</v>
      </c>
      <c r="X60" s="67" t="s">
        <v>1724</v>
      </c>
      <c r="Y60" s="69" t="s">
        <v>199</v>
      </c>
      <c r="Z60" s="67" t="s">
        <v>199</v>
      </c>
      <c r="AA60" s="67" t="s">
        <v>199</v>
      </c>
      <c r="AB60" s="67" t="s">
        <v>1716</v>
      </c>
      <c r="AC60" s="67" t="s">
        <v>199</v>
      </c>
      <c r="AD60" s="67" t="s">
        <v>199</v>
      </c>
      <c r="AE60" s="67" t="s">
        <v>199</v>
      </c>
      <c r="AF60" s="67" t="s">
        <v>199</v>
      </c>
      <c r="AG60" s="67" t="s">
        <v>199</v>
      </c>
      <c r="AH60" s="67" t="s">
        <v>199</v>
      </c>
      <c r="AI60" s="67" t="s">
        <v>199</v>
      </c>
      <c r="AJ60" s="67" t="s">
        <v>476</v>
      </c>
    </row>
    <row r="61" spans="2:36" ht="128.25" hidden="1" x14ac:dyDescent="0.2">
      <c r="B61" s="67" t="s">
        <v>455</v>
      </c>
      <c r="C61" s="68" t="s">
        <v>456</v>
      </c>
      <c r="D61" s="67" t="s">
        <v>457</v>
      </c>
      <c r="E61" s="67" t="s">
        <v>459</v>
      </c>
      <c r="F61" s="67" t="s">
        <v>460</v>
      </c>
      <c r="G61" s="67" t="s">
        <v>199</v>
      </c>
      <c r="H61" s="67" t="s">
        <v>199</v>
      </c>
      <c r="I61" s="67" t="s">
        <v>199</v>
      </c>
      <c r="J61" s="67" t="s">
        <v>199</v>
      </c>
      <c r="K61" s="67" t="s">
        <v>477</v>
      </c>
      <c r="L61" s="67" t="s">
        <v>478</v>
      </c>
      <c r="M61" s="69" t="s">
        <v>479</v>
      </c>
      <c r="N61" s="67" t="s">
        <v>473</v>
      </c>
      <c r="O61" s="67" t="s">
        <v>1757</v>
      </c>
      <c r="P61" s="67" t="s">
        <v>133</v>
      </c>
      <c r="Q61" s="70">
        <v>45292</v>
      </c>
      <c r="R61" s="70">
        <v>45641</v>
      </c>
      <c r="S61" s="70" t="s">
        <v>133</v>
      </c>
      <c r="T61" s="51"/>
      <c r="U61" s="67"/>
      <c r="V61" s="82">
        <v>0.25</v>
      </c>
      <c r="W61" s="67" t="s">
        <v>465</v>
      </c>
      <c r="X61" s="67" t="s">
        <v>1682</v>
      </c>
      <c r="Y61" s="67" t="s">
        <v>1724</v>
      </c>
      <c r="Z61" s="67" t="s">
        <v>199</v>
      </c>
      <c r="AA61" s="67" t="s">
        <v>199</v>
      </c>
      <c r="AB61" s="67" t="s">
        <v>1716</v>
      </c>
      <c r="AC61" s="67" t="s">
        <v>199</v>
      </c>
      <c r="AD61" s="67" t="s">
        <v>199</v>
      </c>
      <c r="AE61" s="67" t="s">
        <v>199</v>
      </c>
      <c r="AF61" s="67" t="s">
        <v>199</v>
      </c>
      <c r="AG61" s="67" t="s">
        <v>199</v>
      </c>
      <c r="AH61" s="67" t="s">
        <v>199</v>
      </c>
      <c r="AI61" s="67" t="s">
        <v>199</v>
      </c>
      <c r="AJ61" s="67" t="s">
        <v>476</v>
      </c>
    </row>
    <row r="62" spans="2:36" ht="128.25" hidden="1" x14ac:dyDescent="0.2">
      <c r="B62" s="67" t="s">
        <v>455</v>
      </c>
      <c r="C62" s="68" t="s">
        <v>456</v>
      </c>
      <c r="D62" s="67" t="s">
        <v>457</v>
      </c>
      <c r="E62" s="67" t="s">
        <v>459</v>
      </c>
      <c r="F62" s="67" t="s">
        <v>460</v>
      </c>
      <c r="G62" s="67" t="s">
        <v>199</v>
      </c>
      <c r="H62" s="67" t="s">
        <v>199</v>
      </c>
      <c r="I62" s="67" t="s">
        <v>199</v>
      </c>
      <c r="J62" s="67" t="s">
        <v>199</v>
      </c>
      <c r="K62" s="67" t="s">
        <v>481</v>
      </c>
      <c r="L62" s="67" t="s">
        <v>482</v>
      </c>
      <c r="M62" s="69" t="s">
        <v>483</v>
      </c>
      <c r="N62" s="67" t="s">
        <v>473</v>
      </c>
      <c r="O62" s="67" t="s">
        <v>1757</v>
      </c>
      <c r="P62" s="67" t="s">
        <v>133</v>
      </c>
      <c r="Q62" s="70">
        <v>45292</v>
      </c>
      <c r="R62" s="70">
        <v>45641</v>
      </c>
      <c r="S62" s="70" t="s">
        <v>133</v>
      </c>
      <c r="T62" s="51"/>
      <c r="U62" s="67"/>
      <c r="V62" s="82">
        <v>0.25</v>
      </c>
      <c r="W62" s="67" t="s">
        <v>465</v>
      </c>
      <c r="X62" s="67" t="s">
        <v>1682</v>
      </c>
      <c r="Y62" s="67" t="s">
        <v>1724</v>
      </c>
      <c r="Z62" s="67" t="s">
        <v>199</v>
      </c>
      <c r="AA62" s="67" t="s">
        <v>199</v>
      </c>
      <c r="AB62" s="67" t="s">
        <v>1716</v>
      </c>
      <c r="AC62" s="67" t="s">
        <v>199</v>
      </c>
      <c r="AD62" s="67" t="s">
        <v>199</v>
      </c>
      <c r="AE62" s="67" t="s">
        <v>199</v>
      </c>
      <c r="AF62" s="67" t="s">
        <v>199</v>
      </c>
      <c r="AG62" s="67" t="s">
        <v>199</v>
      </c>
      <c r="AH62" s="67" t="s">
        <v>199</v>
      </c>
      <c r="AI62" s="67" t="s">
        <v>199</v>
      </c>
      <c r="AJ62" s="67" t="s">
        <v>476</v>
      </c>
    </row>
    <row r="63" spans="2:36" ht="128.25" hidden="1" x14ac:dyDescent="0.2">
      <c r="B63" s="67" t="s">
        <v>455</v>
      </c>
      <c r="C63" s="68" t="s">
        <v>456</v>
      </c>
      <c r="D63" s="67" t="s">
        <v>457</v>
      </c>
      <c r="E63" s="67" t="s">
        <v>459</v>
      </c>
      <c r="F63" s="67" t="s">
        <v>460</v>
      </c>
      <c r="G63" s="67" t="s">
        <v>199</v>
      </c>
      <c r="H63" s="67" t="s">
        <v>199</v>
      </c>
      <c r="I63" s="67" t="s">
        <v>199</v>
      </c>
      <c r="J63" s="67" t="s">
        <v>199</v>
      </c>
      <c r="K63" s="67" t="s">
        <v>484</v>
      </c>
      <c r="L63" s="67" t="s">
        <v>485</v>
      </c>
      <c r="M63" s="69" t="s">
        <v>486</v>
      </c>
      <c r="N63" s="67" t="s">
        <v>473</v>
      </c>
      <c r="O63" s="67" t="s">
        <v>1758</v>
      </c>
      <c r="P63" s="67" t="s">
        <v>133</v>
      </c>
      <c r="Q63" s="70">
        <v>45611</v>
      </c>
      <c r="R63" s="70">
        <v>45641</v>
      </c>
      <c r="S63" s="70" t="s">
        <v>133</v>
      </c>
      <c r="T63" s="51"/>
      <c r="U63" s="67"/>
      <c r="V63" s="82">
        <v>0.25</v>
      </c>
      <c r="W63" s="67" t="s">
        <v>465</v>
      </c>
      <c r="X63" s="67" t="s">
        <v>1590</v>
      </c>
      <c r="Y63" s="67" t="s">
        <v>1724</v>
      </c>
      <c r="Z63" s="67" t="s">
        <v>199</v>
      </c>
      <c r="AA63" s="67" t="s">
        <v>199</v>
      </c>
      <c r="AB63" s="67" t="s">
        <v>1716</v>
      </c>
      <c r="AC63" s="67" t="s">
        <v>199</v>
      </c>
      <c r="AD63" s="67" t="s">
        <v>199</v>
      </c>
      <c r="AE63" s="67" t="s">
        <v>199</v>
      </c>
      <c r="AF63" s="67" t="s">
        <v>199</v>
      </c>
      <c r="AG63" s="67" t="s">
        <v>199</v>
      </c>
      <c r="AH63" s="67" t="s">
        <v>199</v>
      </c>
      <c r="AI63" s="67" t="s">
        <v>199</v>
      </c>
      <c r="AJ63" s="67" t="s">
        <v>476</v>
      </c>
    </row>
    <row r="64" spans="2:36" ht="128.25" hidden="1" x14ac:dyDescent="0.2">
      <c r="B64" s="67" t="s">
        <v>455</v>
      </c>
      <c r="C64" s="68" t="s">
        <v>456</v>
      </c>
      <c r="D64" s="67" t="s">
        <v>457</v>
      </c>
      <c r="E64" s="67" t="s">
        <v>459</v>
      </c>
      <c r="F64" s="67" t="s">
        <v>460</v>
      </c>
      <c r="G64" s="67" t="s">
        <v>199</v>
      </c>
      <c r="H64" s="67" t="s">
        <v>199</v>
      </c>
      <c r="I64" s="67" t="s">
        <v>199</v>
      </c>
      <c r="J64" s="67" t="s">
        <v>199</v>
      </c>
      <c r="K64" s="67" t="s">
        <v>488</v>
      </c>
      <c r="L64" s="67" t="s">
        <v>1782</v>
      </c>
      <c r="M64" s="69" t="s">
        <v>490</v>
      </c>
      <c r="N64" s="67" t="s">
        <v>491</v>
      </c>
      <c r="O64" s="67"/>
      <c r="P64" s="67" t="s">
        <v>1698</v>
      </c>
      <c r="Q64" s="70">
        <v>45352</v>
      </c>
      <c r="R64" s="70">
        <v>45427</v>
      </c>
      <c r="S64" s="70" t="s">
        <v>282</v>
      </c>
      <c r="T64" s="51"/>
      <c r="U64" s="67"/>
      <c r="V64" s="67"/>
      <c r="W64" s="67" t="s">
        <v>207</v>
      </c>
      <c r="X64" s="67" t="s">
        <v>1590</v>
      </c>
      <c r="Y64" s="67" t="s">
        <v>1724</v>
      </c>
      <c r="Z64" s="67" t="s">
        <v>199</v>
      </c>
      <c r="AA64" s="69" t="s">
        <v>199</v>
      </c>
      <c r="AB64" s="67" t="s">
        <v>1719</v>
      </c>
      <c r="AC64" s="67" t="s">
        <v>199</v>
      </c>
      <c r="AD64" s="67" t="s">
        <v>199</v>
      </c>
      <c r="AE64" s="67" t="s">
        <v>199</v>
      </c>
      <c r="AF64" s="67" t="s">
        <v>199</v>
      </c>
      <c r="AG64" s="67" t="s">
        <v>199</v>
      </c>
      <c r="AH64" s="67" t="s">
        <v>199</v>
      </c>
      <c r="AI64" s="67" t="s">
        <v>199</v>
      </c>
      <c r="AJ64" s="67" t="s">
        <v>476</v>
      </c>
    </row>
    <row r="65" spans="2:36" ht="128.25" hidden="1" x14ac:dyDescent="0.2">
      <c r="B65" s="67" t="s">
        <v>455</v>
      </c>
      <c r="C65" s="68" t="s">
        <v>456</v>
      </c>
      <c r="D65" s="67" t="s">
        <v>457</v>
      </c>
      <c r="E65" s="67" t="s">
        <v>459</v>
      </c>
      <c r="F65" s="67" t="s">
        <v>460</v>
      </c>
      <c r="G65" s="67" t="s">
        <v>199</v>
      </c>
      <c r="H65" s="67" t="s">
        <v>199</v>
      </c>
      <c r="I65" s="67" t="s">
        <v>199</v>
      </c>
      <c r="J65" s="67" t="s">
        <v>199</v>
      </c>
      <c r="K65" s="67" t="s">
        <v>493</v>
      </c>
      <c r="L65" s="67" t="s">
        <v>494</v>
      </c>
      <c r="M65" s="69" t="s">
        <v>495</v>
      </c>
      <c r="N65" s="83" t="s">
        <v>496</v>
      </c>
      <c r="O65" s="67" t="s">
        <v>497</v>
      </c>
      <c r="P65" s="67" t="s">
        <v>1698</v>
      </c>
      <c r="Q65" s="70">
        <v>45428</v>
      </c>
      <c r="R65" s="70">
        <v>45107</v>
      </c>
      <c r="S65" s="70" t="s">
        <v>282</v>
      </c>
      <c r="T65" s="51"/>
      <c r="U65" s="67"/>
      <c r="V65" s="67"/>
      <c r="W65" s="67" t="s">
        <v>207</v>
      </c>
      <c r="X65" s="67" t="s">
        <v>1590</v>
      </c>
      <c r="Y65" s="67" t="s">
        <v>1724</v>
      </c>
      <c r="Z65" s="67" t="s">
        <v>199</v>
      </c>
      <c r="AA65" s="69" t="s">
        <v>199</v>
      </c>
      <c r="AB65" s="67" t="s">
        <v>1719</v>
      </c>
      <c r="AC65" s="67" t="s">
        <v>199</v>
      </c>
      <c r="AD65" s="67" t="s">
        <v>199</v>
      </c>
      <c r="AE65" s="67" t="s">
        <v>199</v>
      </c>
      <c r="AF65" s="67" t="s">
        <v>199</v>
      </c>
      <c r="AG65" s="67" t="s">
        <v>199</v>
      </c>
      <c r="AH65" s="67" t="s">
        <v>199</v>
      </c>
      <c r="AI65" s="67" t="s">
        <v>199</v>
      </c>
      <c r="AJ65" s="67" t="s">
        <v>476</v>
      </c>
    </row>
    <row r="66" spans="2:36" ht="199.5" hidden="1" x14ac:dyDescent="0.2">
      <c r="B66" s="67" t="s">
        <v>523</v>
      </c>
      <c r="C66" s="68" t="s">
        <v>524</v>
      </c>
      <c r="D66" s="67" t="s">
        <v>525</v>
      </c>
      <c r="E66" s="67" t="s">
        <v>527</v>
      </c>
      <c r="F66" s="67" t="s">
        <v>1654</v>
      </c>
      <c r="G66" s="67" t="s">
        <v>199</v>
      </c>
      <c r="H66" s="67" t="s">
        <v>199</v>
      </c>
      <c r="I66" s="67" t="s">
        <v>199</v>
      </c>
      <c r="J66" s="67" t="s">
        <v>199</v>
      </c>
      <c r="K66" s="67" t="s">
        <v>528</v>
      </c>
      <c r="L66" s="67" t="s">
        <v>529</v>
      </c>
      <c r="M66" s="69" t="s">
        <v>530</v>
      </c>
      <c r="N66" s="67" t="s">
        <v>531</v>
      </c>
      <c r="O66" s="67" t="s">
        <v>532</v>
      </c>
      <c r="P66" s="67" t="s">
        <v>0</v>
      </c>
      <c r="Q66" s="70">
        <v>45292</v>
      </c>
      <c r="R66" s="70">
        <v>45382</v>
      </c>
      <c r="S66" s="70" t="s">
        <v>0</v>
      </c>
      <c r="T66" s="51"/>
      <c r="U66" s="67"/>
      <c r="V66" s="71">
        <v>0.5</v>
      </c>
      <c r="W66" s="67" t="s">
        <v>1694</v>
      </c>
      <c r="X66" s="67" t="s">
        <v>1703</v>
      </c>
      <c r="Y66" s="67" t="s">
        <v>199</v>
      </c>
      <c r="Z66" s="67" t="s">
        <v>199</v>
      </c>
      <c r="AA66" s="67" t="s">
        <v>199</v>
      </c>
      <c r="AB66" s="67" t="s">
        <v>366</v>
      </c>
      <c r="AC66" s="67" t="s">
        <v>199</v>
      </c>
      <c r="AD66" s="67" t="s">
        <v>199</v>
      </c>
      <c r="AE66" s="67" t="s">
        <v>199</v>
      </c>
      <c r="AF66" s="67" t="s">
        <v>199</v>
      </c>
      <c r="AG66" s="67" t="s">
        <v>199</v>
      </c>
      <c r="AH66" s="67" t="s">
        <v>404</v>
      </c>
      <c r="AI66" s="67" t="s">
        <v>535</v>
      </c>
      <c r="AJ66" s="67" t="s">
        <v>536</v>
      </c>
    </row>
    <row r="67" spans="2:36" ht="199.5" hidden="1" x14ac:dyDescent="0.2">
      <c r="B67" s="67" t="s">
        <v>523</v>
      </c>
      <c r="C67" s="68" t="s">
        <v>524</v>
      </c>
      <c r="D67" s="67" t="s">
        <v>525</v>
      </c>
      <c r="E67" s="67" t="s">
        <v>527</v>
      </c>
      <c r="F67" s="67" t="s">
        <v>1654</v>
      </c>
      <c r="G67" s="67" t="s">
        <v>199</v>
      </c>
      <c r="H67" s="67" t="s">
        <v>199</v>
      </c>
      <c r="I67" s="67" t="s">
        <v>199</v>
      </c>
      <c r="J67" s="67" t="s">
        <v>199</v>
      </c>
      <c r="K67" s="67" t="s">
        <v>1783</v>
      </c>
      <c r="L67" s="67" t="s">
        <v>1784</v>
      </c>
      <c r="M67" s="69" t="s">
        <v>539</v>
      </c>
      <c r="N67" s="67" t="s">
        <v>531</v>
      </c>
      <c r="O67" s="67" t="s">
        <v>532</v>
      </c>
      <c r="P67" s="67" t="s">
        <v>0</v>
      </c>
      <c r="Q67" s="70">
        <v>45383</v>
      </c>
      <c r="R67" s="70">
        <v>45473</v>
      </c>
      <c r="S67" s="70" t="s">
        <v>1709</v>
      </c>
      <c r="T67" s="51"/>
      <c r="U67" s="67"/>
      <c r="V67" s="71">
        <v>0.5</v>
      </c>
      <c r="W67" s="67" t="s">
        <v>1694</v>
      </c>
      <c r="X67" s="67" t="s">
        <v>1703</v>
      </c>
      <c r="Y67" s="67" t="s">
        <v>199</v>
      </c>
      <c r="Z67" s="67" t="s">
        <v>199</v>
      </c>
      <c r="AA67" s="67" t="s">
        <v>199</v>
      </c>
      <c r="AB67" s="67" t="s">
        <v>366</v>
      </c>
      <c r="AC67" s="67" t="s">
        <v>199</v>
      </c>
      <c r="AD67" s="67" t="s">
        <v>199</v>
      </c>
      <c r="AE67" s="67" t="s">
        <v>199</v>
      </c>
      <c r="AF67" s="67" t="s">
        <v>199</v>
      </c>
      <c r="AG67" s="67" t="s">
        <v>199</v>
      </c>
      <c r="AH67" s="67" t="s">
        <v>404</v>
      </c>
      <c r="AI67" s="67" t="s">
        <v>535</v>
      </c>
      <c r="AJ67" s="67" t="s">
        <v>536</v>
      </c>
    </row>
    <row r="68" spans="2:36" ht="199.5" hidden="1" x14ac:dyDescent="0.2">
      <c r="B68" s="67" t="s">
        <v>523</v>
      </c>
      <c r="C68" s="68" t="s">
        <v>524</v>
      </c>
      <c r="D68" s="67" t="s">
        <v>525</v>
      </c>
      <c r="E68" s="67" t="s">
        <v>527</v>
      </c>
      <c r="F68" s="67" t="s">
        <v>1654</v>
      </c>
      <c r="G68" s="67" t="s">
        <v>199</v>
      </c>
      <c r="H68" s="67" t="s">
        <v>199</v>
      </c>
      <c r="I68" s="67" t="s">
        <v>199</v>
      </c>
      <c r="J68" s="67" t="s">
        <v>199</v>
      </c>
      <c r="K68" s="67" t="s">
        <v>540</v>
      </c>
      <c r="L68" s="67" t="s">
        <v>541</v>
      </c>
      <c r="M68" s="69" t="s">
        <v>542</v>
      </c>
      <c r="N68" s="67" t="s">
        <v>543</v>
      </c>
      <c r="O68" s="67" t="s">
        <v>544</v>
      </c>
      <c r="P68" s="67" t="s">
        <v>545</v>
      </c>
      <c r="Q68" s="70">
        <v>45323</v>
      </c>
      <c r="R68" s="70">
        <v>45641</v>
      </c>
      <c r="S68" s="70" t="s">
        <v>1709</v>
      </c>
      <c r="T68" s="51"/>
      <c r="U68" s="67"/>
      <c r="V68" s="71">
        <v>1</v>
      </c>
      <c r="W68" s="67" t="s">
        <v>207</v>
      </c>
      <c r="X68" s="67" t="s">
        <v>1694</v>
      </c>
      <c r="Y68" s="67" t="s">
        <v>199</v>
      </c>
      <c r="Z68" s="67" t="s">
        <v>199</v>
      </c>
      <c r="AA68" s="67" t="s">
        <v>199</v>
      </c>
      <c r="AB68" s="67" t="s">
        <v>366</v>
      </c>
      <c r="AC68" s="67" t="s">
        <v>199</v>
      </c>
      <c r="AD68" s="67" t="s">
        <v>199</v>
      </c>
      <c r="AE68" s="67" t="s">
        <v>199</v>
      </c>
      <c r="AF68" s="67" t="s">
        <v>199</v>
      </c>
      <c r="AG68" s="67" t="s">
        <v>199</v>
      </c>
      <c r="AH68" s="67" t="s">
        <v>404</v>
      </c>
      <c r="AI68" s="67" t="s">
        <v>405</v>
      </c>
      <c r="AJ68" s="67" t="s">
        <v>547</v>
      </c>
    </row>
    <row r="69" spans="2:36" ht="199.5" hidden="1" x14ac:dyDescent="0.2">
      <c r="B69" s="67" t="s">
        <v>523</v>
      </c>
      <c r="C69" s="68" t="s">
        <v>524</v>
      </c>
      <c r="D69" s="67" t="s">
        <v>548</v>
      </c>
      <c r="E69" s="67" t="s">
        <v>550</v>
      </c>
      <c r="F69" s="67" t="s">
        <v>1654</v>
      </c>
      <c r="G69" s="67" t="s">
        <v>199</v>
      </c>
      <c r="H69" s="67" t="s">
        <v>199</v>
      </c>
      <c r="I69" s="67" t="s">
        <v>199</v>
      </c>
      <c r="J69" s="67" t="s">
        <v>199</v>
      </c>
      <c r="K69" s="67" t="s">
        <v>552</v>
      </c>
      <c r="L69" s="67" t="s">
        <v>553</v>
      </c>
      <c r="M69" s="69" t="s">
        <v>554</v>
      </c>
      <c r="N69" s="67" t="s">
        <v>532</v>
      </c>
      <c r="O69" s="67" t="s">
        <v>531</v>
      </c>
      <c r="P69" s="67" t="s">
        <v>0</v>
      </c>
      <c r="Q69" s="70">
        <v>45383</v>
      </c>
      <c r="R69" s="70">
        <v>45397</v>
      </c>
      <c r="S69" s="70" t="s">
        <v>1709</v>
      </c>
      <c r="T69" s="51"/>
      <c r="U69" s="67"/>
      <c r="V69" s="71">
        <v>0.15</v>
      </c>
      <c r="W69" s="67" t="s">
        <v>1703</v>
      </c>
      <c r="X69" s="67" t="s">
        <v>1590</v>
      </c>
      <c r="Y69" s="67" t="s">
        <v>199</v>
      </c>
      <c r="Z69" s="67" t="s">
        <v>199</v>
      </c>
      <c r="AA69" s="67" t="s">
        <v>199</v>
      </c>
      <c r="AB69" s="67" t="s">
        <v>366</v>
      </c>
      <c r="AC69" s="67" t="s">
        <v>199</v>
      </c>
      <c r="AD69" s="67"/>
      <c r="AE69" s="67"/>
      <c r="AF69" s="67"/>
      <c r="AG69" s="67" t="s">
        <v>199</v>
      </c>
      <c r="AH69" s="67" t="s">
        <v>367</v>
      </c>
      <c r="AI69" s="67" t="s">
        <v>368</v>
      </c>
      <c r="AJ69" s="67" t="s">
        <v>536</v>
      </c>
    </row>
    <row r="70" spans="2:36" ht="199.5" hidden="1" x14ac:dyDescent="0.2">
      <c r="B70" s="67" t="s">
        <v>523</v>
      </c>
      <c r="C70" s="68" t="s">
        <v>524</v>
      </c>
      <c r="D70" s="67" t="s">
        <v>548</v>
      </c>
      <c r="E70" s="67" t="s">
        <v>550</v>
      </c>
      <c r="F70" s="67" t="s">
        <v>1654</v>
      </c>
      <c r="G70" s="67" t="s">
        <v>199</v>
      </c>
      <c r="H70" s="67" t="s">
        <v>199</v>
      </c>
      <c r="I70" s="67" t="s">
        <v>199</v>
      </c>
      <c r="J70" s="67" t="s">
        <v>199</v>
      </c>
      <c r="K70" s="67" t="s">
        <v>555</v>
      </c>
      <c r="L70" s="67" t="s">
        <v>556</v>
      </c>
      <c r="M70" s="69" t="s">
        <v>557</v>
      </c>
      <c r="N70" s="67" t="s">
        <v>532</v>
      </c>
      <c r="O70" s="67" t="s">
        <v>531</v>
      </c>
      <c r="P70" s="67" t="s">
        <v>0</v>
      </c>
      <c r="Q70" s="70">
        <v>45474</v>
      </c>
      <c r="R70" s="70">
        <v>45488</v>
      </c>
      <c r="S70" s="70" t="s">
        <v>1709</v>
      </c>
      <c r="T70" s="51"/>
      <c r="U70" s="67"/>
      <c r="V70" s="71">
        <v>0.15</v>
      </c>
      <c r="W70" s="67" t="s">
        <v>1703</v>
      </c>
      <c r="X70" s="67" t="s">
        <v>1590</v>
      </c>
      <c r="Y70" s="67" t="s">
        <v>199</v>
      </c>
      <c r="Z70" s="67" t="s">
        <v>199</v>
      </c>
      <c r="AA70" s="67" t="s">
        <v>199</v>
      </c>
      <c r="AB70" s="67" t="s">
        <v>366</v>
      </c>
      <c r="AC70" s="67" t="s">
        <v>199</v>
      </c>
      <c r="AD70" s="67" t="s">
        <v>199</v>
      </c>
      <c r="AE70" s="67" t="s">
        <v>199</v>
      </c>
      <c r="AF70" s="67" t="s">
        <v>199</v>
      </c>
      <c r="AG70" s="67" t="s">
        <v>199</v>
      </c>
      <c r="AH70" s="67" t="s">
        <v>367</v>
      </c>
      <c r="AI70" s="67" t="s">
        <v>368</v>
      </c>
      <c r="AJ70" s="67" t="s">
        <v>536</v>
      </c>
    </row>
    <row r="71" spans="2:36" ht="199.5" hidden="1" x14ac:dyDescent="0.2">
      <c r="B71" s="67" t="s">
        <v>523</v>
      </c>
      <c r="C71" s="68" t="s">
        <v>524</v>
      </c>
      <c r="D71" s="67" t="s">
        <v>548</v>
      </c>
      <c r="E71" s="67" t="s">
        <v>550</v>
      </c>
      <c r="F71" s="67" t="s">
        <v>1654</v>
      </c>
      <c r="G71" s="67" t="s">
        <v>199</v>
      </c>
      <c r="H71" s="67" t="s">
        <v>199</v>
      </c>
      <c r="I71" s="67" t="s">
        <v>199</v>
      </c>
      <c r="J71" s="67" t="s">
        <v>199</v>
      </c>
      <c r="K71" s="67" t="s">
        <v>558</v>
      </c>
      <c r="L71" s="67" t="s">
        <v>559</v>
      </c>
      <c r="M71" s="69" t="s">
        <v>560</v>
      </c>
      <c r="N71" s="67" t="s">
        <v>532</v>
      </c>
      <c r="O71" s="67" t="s">
        <v>531</v>
      </c>
      <c r="P71" s="67" t="s">
        <v>0</v>
      </c>
      <c r="Q71" s="70">
        <v>45566</v>
      </c>
      <c r="R71" s="70">
        <v>45580</v>
      </c>
      <c r="S71" s="70" t="s">
        <v>1709</v>
      </c>
      <c r="T71" s="51"/>
      <c r="U71" s="67"/>
      <c r="V71" s="71">
        <v>0.2</v>
      </c>
      <c r="W71" s="67" t="s">
        <v>1703</v>
      </c>
      <c r="X71" s="67" t="s">
        <v>1590</v>
      </c>
      <c r="Y71" s="67" t="s">
        <v>199</v>
      </c>
      <c r="Z71" s="67" t="s">
        <v>199</v>
      </c>
      <c r="AA71" s="67" t="s">
        <v>199</v>
      </c>
      <c r="AB71" s="67" t="s">
        <v>366</v>
      </c>
      <c r="AC71" s="67" t="s">
        <v>199</v>
      </c>
      <c r="AD71" s="67" t="s">
        <v>199</v>
      </c>
      <c r="AE71" s="67" t="s">
        <v>199</v>
      </c>
      <c r="AF71" s="67" t="s">
        <v>199</v>
      </c>
      <c r="AG71" s="67" t="s">
        <v>199</v>
      </c>
      <c r="AH71" s="67" t="s">
        <v>367</v>
      </c>
      <c r="AI71" s="67" t="s">
        <v>368</v>
      </c>
      <c r="AJ71" s="67" t="s">
        <v>536</v>
      </c>
    </row>
    <row r="72" spans="2:36" ht="199.5" hidden="1" x14ac:dyDescent="0.2">
      <c r="B72" s="67" t="s">
        <v>455</v>
      </c>
      <c r="C72" s="68" t="s">
        <v>524</v>
      </c>
      <c r="D72" s="67" t="s">
        <v>716</v>
      </c>
      <c r="E72" s="67" t="s">
        <v>550</v>
      </c>
      <c r="F72" s="67" t="s">
        <v>561</v>
      </c>
      <c r="G72" s="67" t="s">
        <v>199</v>
      </c>
      <c r="H72" s="67" t="s">
        <v>199</v>
      </c>
      <c r="I72" s="67" t="s">
        <v>199</v>
      </c>
      <c r="J72" s="67" t="s">
        <v>199</v>
      </c>
      <c r="K72" s="67" t="s">
        <v>562</v>
      </c>
      <c r="L72" s="67" t="s">
        <v>563</v>
      </c>
      <c r="M72" s="69" t="s">
        <v>564</v>
      </c>
      <c r="N72" s="67" t="s">
        <v>532</v>
      </c>
      <c r="O72" s="67" t="s">
        <v>531</v>
      </c>
      <c r="P72" s="67" t="s">
        <v>0</v>
      </c>
      <c r="Q72" s="70">
        <v>45383</v>
      </c>
      <c r="R72" s="70">
        <v>45397</v>
      </c>
      <c r="S72" s="70" t="s">
        <v>1709</v>
      </c>
      <c r="T72" s="51"/>
      <c r="U72" s="67"/>
      <c r="V72" s="71">
        <v>0.15</v>
      </c>
      <c r="W72" s="67" t="s">
        <v>1703</v>
      </c>
      <c r="X72" s="67" t="s">
        <v>1590</v>
      </c>
      <c r="Y72" s="67" t="s">
        <v>199</v>
      </c>
      <c r="Z72" s="67" t="s">
        <v>199</v>
      </c>
      <c r="AA72" s="67" t="s">
        <v>199</v>
      </c>
      <c r="AB72" s="67" t="s">
        <v>366</v>
      </c>
      <c r="AC72" s="67" t="s">
        <v>199</v>
      </c>
      <c r="AD72" s="67" t="s">
        <v>199</v>
      </c>
      <c r="AE72" s="67" t="s">
        <v>199</v>
      </c>
      <c r="AF72" s="67" t="s">
        <v>199</v>
      </c>
      <c r="AG72" s="67" t="s">
        <v>199</v>
      </c>
      <c r="AH72" s="67" t="s">
        <v>404</v>
      </c>
      <c r="AI72" s="67" t="s">
        <v>565</v>
      </c>
      <c r="AJ72" s="67" t="s">
        <v>536</v>
      </c>
    </row>
    <row r="73" spans="2:36" ht="199.5" hidden="1" x14ac:dyDescent="0.2">
      <c r="B73" s="67" t="s">
        <v>455</v>
      </c>
      <c r="C73" s="68" t="s">
        <v>524</v>
      </c>
      <c r="D73" s="67" t="s">
        <v>548</v>
      </c>
      <c r="E73" s="67" t="s">
        <v>550</v>
      </c>
      <c r="F73" s="67" t="s">
        <v>1654</v>
      </c>
      <c r="G73" s="67" t="s">
        <v>199</v>
      </c>
      <c r="H73" s="67" t="s">
        <v>199</v>
      </c>
      <c r="I73" s="67" t="s">
        <v>199</v>
      </c>
      <c r="J73" s="67" t="s">
        <v>199</v>
      </c>
      <c r="K73" s="67" t="s">
        <v>566</v>
      </c>
      <c r="L73" s="67" t="s">
        <v>563</v>
      </c>
      <c r="M73" s="69" t="s">
        <v>567</v>
      </c>
      <c r="N73" s="67" t="s">
        <v>532</v>
      </c>
      <c r="O73" s="67" t="s">
        <v>531</v>
      </c>
      <c r="P73" s="67" t="s">
        <v>0</v>
      </c>
      <c r="Q73" s="70">
        <v>45474</v>
      </c>
      <c r="R73" s="70">
        <v>45488</v>
      </c>
      <c r="S73" s="70" t="s">
        <v>1709</v>
      </c>
      <c r="T73" s="51"/>
      <c r="U73" s="67"/>
      <c r="V73" s="71">
        <v>0.15</v>
      </c>
      <c r="W73" s="67" t="s">
        <v>1703</v>
      </c>
      <c r="X73" s="67" t="s">
        <v>1590</v>
      </c>
      <c r="Y73" s="67" t="s">
        <v>199</v>
      </c>
      <c r="Z73" s="67" t="s">
        <v>199</v>
      </c>
      <c r="AA73" s="67" t="s">
        <v>199</v>
      </c>
      <c r="AB73" s="67" t="s">
        <v>366</v>
      </c>
      <c r="AC73" s="67" t="s">
        <v>199</v>
      </c>
      <c r="AD73" s="67" t="s">
        <v>199</v>
      </c>
      <c r="AE73" s="67" t="s">
        <v>199</v>
      </c>
      <c r="AF73" s="67" t="s">
        <v>199</v>
      </c>
      <c r="AG73" s="67" t="s">
        <v>199</v>
      </c>
      <c r="AH73" s="67" t="s">
        <v>367</v>
      </c>
      <c r="AI73" s="67" t="s">
        <v>368</v>
      </c>
      <c r="AJ73" s="67" t="s">
        <v>536</v>
      </c>
    </row>
    <row r="74" spans="2:36" ht="199.5" hidden="1" x14ac:dyDescent="0.2">
      <c r="B74" s="67" t="s">
        <v>455</v>
      </c>
      <c r="C74" s="68" t="s">
        <v>524</v>
      </c>
      <c r="D74" s="67" t="s">
        <v>548</v>
      </c>
      <c r="E74" s="67" t="s">
        <v>550</v>
      </c>
      <c r="F74" s="67" t="s">
        <v>561</v>
      </c>
      <c r="G74" s="67" t="s">
        <v>199</v>
      </c>
      <c r="H74" s="67" t="s">
        <v>199</v>
      </c>
      <c r="I74" s="67" t="s">
        <v>199</v>
      </c>
      <c r="J74" s="67" t="s">
        <v>199</v>
      </c>
      <c r="K74" s="67" t="s">
        <v>568</v>
      </c>
      <c r="L74" s="67" t="s">
        <v>563</v>
      </c>
      <c r="M74" s="69" t="s">
        <v>567</v>
      </c>
      <c r="N74" s="67" t="s">
        <v>532</v>
      </c>
      <c r="O74" s="67" t="s">
        <v>531</v>
      </c>
      <c r="P74" s="67" t="s">
        <v>0</v>
      </c>
      <c r="Q74" s="70">
        <v>45566</v>
      </c>
      <c r="R74" s="70">
        <v>45580</v>
      </c>
      <c r="S74" s="70" t="s">
        <v>1709</v>
      </c>
      <c r="T74" s="51"/>
      <c r="U74" s="67"/>
      <c r="V74" s="71">
        <v>0.2</v>
      </c>
      <c r="W74" s="67" t="s">
        <v>1703</v>
      </c>
      <c r="X74" s="67" t="s">
        <v>1590</v>
      </c>
      <c r="Y74" s="67" t="s">
        <v>199</v>
      </c>
      <c r="Z74" s="67" t="s">
        <v>199</v>
      </c>
      <c r="AA74" s="67" t="s">
        <v>199</v>
      </c>
      <c r="AB74" s="67" t="s">
        <v>366</v>
      </c>
      <c r="AC74" s="67" t="s">
        <v>199</v>
      </c>
      <c r="AD74" s="67" t="s">
        <v>199</v>
      </c>
      <c r="AE74" s="67" t="s">
        <v>199</v>
      </c>
      <c r="AF74" s="67" t="s">
        <v>199</v>
      </c>
      <c r="AG74" s="67" t="s">
        <v>199</v>
      </c>
      <c r="AH74" s="67" t="s">
        <v>404</v>
      </c>
      <c r="AI74" s="67" t="s">
        <v>565</v>
      </c>
      <c r="AJ74" s="67" t="s">
        <v>536</v>
      </c>
    </row>
    <row r="75" spans="2:36" ht="199.5" hidden="1" x14ac:dyDescent="0.2">
      <c r="B75" s="67" t="s">
        <v>523</v>
      </c>
      <c r="C75" s="68" t="s">
        <v>524</v>
      </c>
      <c r="D75" s="67" t="s">
        <v>548</v>
      </c>
      <c r="E75" s="67" t="s">
        <v>550</v>
      </c>
      <c r="F75" s="67" t="s">
        <v>1654</v>
      </c>
      <c r="G75" s="67" t="s">
        <v>199</v>
      </c>
      <c r="H75" s="67" t="s">
        <v>199</v>
      </c>
      <c r="I75" s="67" t="s">
        <v>199</v>
      </c>
      <c r="J75" s="67" t="s">
        <v>199</v>
      </c>
      <c r="K75" s="67" t="s">
        <v>601</v>
      </c>
      <c r="L75" s="67" t="s">
        <v>1785</v>
      </c>
      <c r="M75" s="67" t="s">
        <v>603</v>
      </c>
      <c r="N75" s="67" t="s">
        <v>506</v>
      </c>
      <c r="O75" s="67" t="s">
        <v>584</v>
      </c>
      <c r="P75" s="67" t="s">
        <v>99</v>
      </c>
      <c r="Q75" s="77">
        <v>45352</v>
      </c>
      <c r="R75" s="77">
        <v>45275</v>
      </c>
      <c r="S75" s="70" t="s">
        <v>282</v>
      </c>
      <c r="T75" s="51"/>
      <c r="U75" s="67"/>
      <c r="V75" s="67"/>
      <c r="W75" s="67" t="s">
        <v>1694</v>
      </c>
      <c r="X75" s="67" t="s">
        <v>199</v>
      </c>
      <c r="Y75" s="67" t="s">
        <v>199</v>
      </c>
      <c r="Z75" s="67" t="s">
        <v>199</v>
      </c>
      <c r="AA75" s="67" t="s">
        <v>199</v>
      </c>
      <c r="AB75" s="67" t="s">
        <v>366</v>
      </c>
      <c r="AC75" s="67" t="s">
        <v>249</v>
      </c>
      <c r="AD75" s="67" t="s">
        <v>199</v>
      </c>
      <c r="AE75" s="67" t="s">
        <v>199</v>
      </c>
      <c r="AF75" s="67" t="s">
        <v>199</v>
      </c>
      <c r="AG75" s="67" t="s">
        <v>199</v>
      </c>
      <c r="AH75" s="67" t="s">
        <v>404</v>
      </c>
      <c r="AI75" s="67" t="s">
        <v>405</v>
      </c>
      <c r="AJ75" s="67" t="s">
        <v>199</v>
      </c>
    </row>
    <row r="76" spans="2:36" ht="199.5" hidden="1" x14ac:dyDescent="0.2">
      <c r="B76" s="67" t="s">
        <v>523</v>
      </c>
      <c r="C76" s="68" t="s">
        <v>524</v>
      </c>
      <c r="D76" s="67" t="s">
        <v>548</v>
      </c>
      <c r="E76" s="67" t="s">
        <v>550</v>
      </c>
      <c r="F76" s="67" t="s">
        <v>1654</v>
      </c>
      <c r="G76" s="67" t="s">
        <v>199</v>
      </c>
      <c r="H76" s="67" t="s">
        <v>199</v>
      </c>
      <c r="I76" s="67" t="s">
        <v>199</v>
      </c>
      <c r="J76" s="67" t="s">
        <v>199</v>
      </c>
      <c r="K76" s="67" t="s">
        <v>1786</v>
      </c>
      <c r="L76" s="67" t="s">
        <v>1787</v>
      </c>
      <c r="M76" s="69" t="s">
        <v>1788</v>
      </c>
      <c r="N76" s="67" t="s">
        <v>543</v>
      </c>
      <c r="O76" s="67" t="s">
        <v>544</v>
      </c>
      <c r="P76" s="67" t="s">
        <v>545</v>
      </c>
      <c r="Q76" s="75">
        <v>45323</v>
      </c>
      <c r="R76" s="70">
        <v>45381</v>
      </c>
      <c r="S76" s="70" t="s">
        <v>282</v>
      </c>
      <c r="T76" s="51"/>
      <c r="U76" s="67"/>
      <c r="V76" s="71">
        <v>0.25</v>
      </c>
      <c r="W76" s="67" t="s">
        <v>207</v>
      </c>
      <c r="X76" s="67" t="s">
        <v>199</v>
      </c>
      <c r="Y76" s="67" t="s">
        <v>199</v>
      </c>
      <c r="Z76" s="67" t="s">
        <v>199</v>
      </c>
      <c r="AA76" s="67" t="s">
        <v>199</v>
      </c>
      <c r="AB76" s="67" t="s">
        <v>366</v>
      </c>
      <c r="AC76" s="67" t="s">
        <v>199</v>
      </c>
      <c r="AD76" s="67" t="s">
        <v>199</v>
      </c>
      <c r="AE76" s="67" t="s">
        <v>199</v>
      </c>
      <c r="AF76" s="67" t="s">
        <v>199</v>
      </c>
      <c r="AG76" s="67" t="s">
        <v>199</v>
      </c>
      <c r="AH76" s="67" t="s">
        <v>367</v>
      </c>
      <c r="AI76" s="67" t="s">
        <v>368</v>
      </c>
      <c r="AJ76" s="67" t="s">
        <v>547</v>
      </c>
    </row>
    <row r="77" spans="2:36" ht="199.5" hidden="1" x14ac:dyDescent="0.2">
      <c r="B77" s="67" t="s">
        <v>523</v>
      </c>
      <c r="C77" s="68" t="s">
        <v>524</v>
      </c>
      <c r="D77" s="67" t="s">
        <v>548</v>
      </c>
      <c r="E77" s="67" t="s">
        <v>550</v>
      </c>
      <c r="F77" s="67" t="s">
        <v>1654</v>
      </c>
      <c r="G77" s="67" t="s">
        <v>199</v>
      </c>
      <c r="H77" s="67" t="s">
        <v>199</v>
      </c>
      <c r="I77" s="67" t="s">
        <v>199</v>
      </c>
      <c r="J77" s="67" t="s">
        <v>199</v>
      </c>
      <c r="K77" s="67" t="s">
        <v>573</v>
      </c>
      <c r="L77" s="67" t="s">
        <v>574</v>
      </c>
      <c r="M77" s="69" t="s">
        <v>575</v>
      </c>
      <c r="N77" s="67" t="s">
        <v>543</v>
      </c>
      <c r="O77" s="67" t="s">
        <v>544</v>
      </c>
      <c r="P77" s="67" t="s">
        <v>545</v>
      </c>
      <c r="Q77" s="70">
        <v>45383</v>
      </c>
      <c r="R77" s="70">
        <v>45641</v>
      </c>
      <c r="S77" s="70" t="s">
        <v>282</v>
      </c>
      <c r="T77" s="51"/>
      <c r="U77" s="67"/>
      <c r="V77" s="71">
        <v>0.25</v>
      </c>
      <c r="W77" s="67" t="s">
        <v>1707</v>
      </c>
      <c r="X77" s="67" t="s">
        <v>199</v>
      </c>
      <c r="Y77" s="67" t="s">
        <v>199</v>
      </c>
      <c r="Z77" s="67" t="s">
        <v>199</v>
      </c>
      <c r="AA77" s="67" t="s">
        <v>199</v>
      </c>
      <c r="AB77" s="67" t="s">
        <v>366</v>
      </c>
      <c r="AC77" s="67" t="s">
        <v>199</v>
      </c>
      <c r="AD77" s="67" t="s">
        <v>199</v>
      </c>
      <c r="AE77" s="67" t="s">
        <v>199</v>
      </c>
      <c r="AF77" s="67" t="s">
        <v>199</v>
      </c>
      <c r="AG77" s="67" t="s">
        <v>199</v>
      </c>
      <c r="AH77" s="67" t="s">
        <v>367</v>
      </c>
      <c r="AI77" s="67" t="s">
        <v>368</v>
      </c>
      <c r="AJ77" s="67" t="s">
        <v>547</v>
      </c>
    </row>
    <row r="78" spans="2:36" ht="199.5" hidden="1" x14ac:dyDescent="0.2">
      <c r="B78" s="67" t="s">
        <v>523</v>
      </c>
      <c r="C78" s="68" t="s">
        <v>524</v>
      </c>
      <c r="D78" s="67" t="s">
        <v>548</v>
      </c>
      <c r="E78" s="67" t="s">
        <v>550</v>
      </c>
      <c r="F78" s="67" t="s">
        <v>1654</v>
      </c>
      <c r="G78" s="67" t="s">
        <v>199</v>
      </c>
      <c r="H78" s="67" t="s">
        <v>199</v>
      </c>
      <c r="I78" s="67" t="s">
        <v>199</v>
      </c>
      <c r="J78" s="67" t="s">
        <v>199</v>
      </c>
      <c r="K78" s="67" t="s">
        <v>1789</v>
      </c>
      <c r="L78" s="67" t="s">
        <v>577</v>
      </c>
      <c r="M78" s="69" t="s">
        <v>578</v>
      </c>
      <c r="N78" s="67" t="s">
        <v>543</v>
      </c>
      <c r="O78" s="67" t="s">
        <v>544</v>
      </c>
      <c r="P78" s="67" t="s">
        <v>545</v>
      </c>
      <c r="Q78" s="70">
        <v>45383</v>
      </c>
      <c r="R78" s="70">
        <v>45641</v>
      </c>
      <c r="S78" s="70" t="s">
        <v>282</v>
      </c>
      <c r="T78" s="51"/>
      <c r="U78" s="67"/>
      <c r="V78" s="71">
        <v>0.5</v>
      </c>
      <c r="W78" s="67" t="s">
        <v>1707</v>
      </c>
      <c r="X78" s="67" t="s">
        <v>199</v>
      </c>
      <c r="Y78" s="67" t="s">
        <v>199</v>
      </c>
      <c r="Z78" s="67" t="s">
        <v>199</v>
      </c>
      <c r="AA78" s="67" t="s">
        <v>199</v>
      </c>
      <c r="AB78" s="67" t="s">
        <v>366</v>
      </c>
      <c r="AC78" s="67" t="s">
        <v>199</v>
      </c>
      <c r="AD78" s="67" t="s">
        <v>199</v>
      </c>
      <c r="AE78" s="67" t="s">
        <v>199</v>
      </c>
      <c r="AF78" s="67" t="s">
        <v>199</v>
      </c>
      <c r="AG78" s="67" t="s">
        <v>199</v>
      </c>
      <c r="AH78" s="67" t="s">
        <v>367</v>
      </c>
      <c r="AI78" s="67" t="s">
        <v>368</v>
      </c>
      <c r="AJ78" s="67" t="s">
        <v>579</v>
      </c>
    </row>
    <row r="79" spans="2:36" ht="128.25" hidden="1" x14ac:dyDescent="0.2">
      <c r="B79" s="67" t="s">
        <v>455</v>
      </c>
      <c r="C79" s="68" t="s">
        <v>456</v>
      </c>
      <c r="D79" s="67" t="s">
        <v>605</v>
      </c>
      <c r="E79" s="67" t="s">
        <v>607</v>
      </c>
      <c r="F79" s="67" t="s">
        <v>561</v>
      </c>
      <c r="G79" s="67" t="s">
        <v>199</v>
      </c>
      <c r="H79" s="67" t="s">
        <v>199</v>
      </c>
      <c r="I79" s="67" t="s">
        <v>199</v>
      </c>
      <c r="J79" s="67" t="s">
        <v>199</v>
      </c>
      <c r="K79" s="67" t="s">
        <v>608</v>
      </c>
      <c r="L79" s="67" t="s">
        <v>609</v>
      </c>
      <c r="M79" s="69" t="s">
        <v>610</v>
      </c>
      <c r="N79" s="67" t="s">
        <v>532</v>
      </c>
      <c r="O79" s="67" t="s">
        <v>531</v>
      </c>
      <c r="P79" s="67" t="s">
        <v>0</v>
      </c>
      <c r="Q79" s="70">
        <v>45292</v>
      </c>
      <c r="R79" s="70">
        <v>45473</v>
      </c>
      <c r="S79" s="70" t="s">
        <v>1709</v>
      </c>
      <c r="T79" s="51"/>
      <c r="U79" s="67"/>
      <c r="V79" s="71">
        <v>0.5</v>
      </c>
      <c r="W79" s="67" t="s">
        <v>1703</v>
      </c>
      <c r="X79" s="67" t="s">
        <v>1590</v>
      </c>
      <c r="Y79" s="67" t="s">
        <v>199</v>
      </c>
      <c r="Z79" s="67" t="s">
        <v>199</v>
      </c>
      <c r="AA79" s="67" t="s">
        <v>199</v>
      </c>
      <c r="AB79" s="67" t="s">
        <v>366</v>
      </c>
      <c r="AC79" s="67" t="s">
        <v>199</v>
      </c>
      <c r="AD79" s="67" t="s">
        <v>199</v>
      </c>
      <c r="AE79" s="67" t="s">
        <v>199</v>
      </c>
      <c r="AF79" s="67" t="s">
        <v>199</v>
      </c>
      <c r="AG79" s="67" t="s">
        <v>199</v>
      </c>
      <c r="AH79" s="67" t="s">
        <v>404</v>
      </c>
      <c r="AI79" s="67" t="s">
        <v>612</v>
      </c>
      <c r="AJ79" s="67" t="s">
        <v>536</v>
      </c>
    </row>
    <row r="80" spans="2:36" ht="128.25" hidden="1" x14ac:dyDescent="0.2">
      <c r="B80" s="67" t="s">
        <v>455</v>
      </c>
      <c r="C80" s="68" t="s">
        <v>456</v>
      </c>
      <c r="D80" s="67" t="s">
        <v>605</v>
      </c>
      <c r="E80" s="67" t="s">
        <v>607</v>
      </c>
      <c r="F80" s="67" t="s">
        <v>561</v>
      </c>
      <c r="G80" s="67" t="s">
        <v>199</v>
      </c>
      <c r="H80" s="67" t="s">
        <v>199</v>
      </c>
      <c r="I80" s="67" t="s">
        <v>199</v>
      </c>
      <c r="J80" s="67" t="s">
        <v>199</v>
      </c>
      <c r="K80" s="67" t="s">
        <v>613</v>
      </c>
      <c r="L80" s="67" t="s">
        <v>614</v>
      </c>
      <c r="M80" s="69" t="s">
        <v>615</v>
      </c>
      <c r="N80" s="67" t="s">
        <v>532</v>
      </c>
      <c r="O80" s="67" t="s">
        <v>531</v>
      </c>
      <c r="P80" s="67" t="s">
        <v>0</v>
      </c>
      <c r="Q80" s="70">
        <v>45474</v>
      </c>
      <c r="R80" s="70">
        <v>45641</v>
      </c>
      <c r="S80" s="70" t="s">
        <v>1709</v>
      </c>
      <c r="T80" s="51"/>
      <c r="U80" s="67"/>
      <c r="V80" s="71">
        <v>0.5</v>
      </c>
      <c r="W80" s="67" t="s">
        <v>1703</v>
      </c>
      <c r="X80" s="67" t="s">
        <v>1590</v>
      </c>
      <c r="Y80" s="67" t="s">
        <v>199</v>
      </c>
      <c r="Z80" s="67" t="s">
        <v>199</v>
      </c>
      <c r="AA80" s="67" t="s">
        <v>199</v>
      </c>
      <c r="AB80" s="67" t="s">
        <v>366</v>
      </c>
      <c r="AC80" s="67" t="s">
        <v>199</v>
      </c>
      <c r="AD80" s="67" t="s">
        <v>199</v>
      </c>
      <c r="AE80" s="67" t="s">
        <v>199</v>
      </c>
      <c r="AF80" s="67" t="s">
        <v>199</v>
      </c>
      <c r="AG80" s="67" t="s">
        <v>199</v>
      </c>
      <c r="AH80" s="67" t="s">
        <v>404</v>
      </c>
      <c r="AI80" s="67" t="s">
        <v>612</v>
      </c>
      <c r="AJ80" s="67" t="s">
        <v>536</v>
      </c>
    </row>
    <row r="81" spans="2:36" ht="128.25" hidden="1" x14ac:dyDescent="0.2">
      <c r="B81" s="67" t="s">
        <v>455</v>
      </c>
      <c r="C81" s="68" t="s">
        <v>456</v>
      </c>
      <c r="D81" s="67" t="s">
        <v>616</v>
      </c>
      <c r="E81" s="67" t="s">
        <v>607</v>
      </c>
      <c r="F81" s="67" t="s">
        <v>561</v>
      </c>
      <c r="G81" s="67" t="s">
        <v>199</v>
      </c>
      <c r="H81" s="67" t="s">
        <v>199</v>
      </c>
      <c r="I81" s="67" t="s">
        <v>199</v>
      </c>
      <c r="J81" s="67" t="s">
        <v>199</v>
      </c>
      <c r="K81" s="67" t="s">
        <v>617</v>
      </c>
      <c r="L81" s="67" t="s">
        <v>618</v>
      </c>
      <c r="M81" s="69" t="s">
        <v>619</v>
      </c>
      <c r="N81" s="67" t="s">
        <v>620</v>
      </c>
      <c r="O81" s="67" t="s">
        <v>621</v>
      </c>
      <c r="P81" s="67" t="s">
        <v>0</v>
      </c>
      <c r="Q81" s="75">
        <v>45474</v>
      </c>
      <c r="R81" s="75">
        <v>45641</v>
      </c>
      <c r="S81" s="75" t="s">
        <v>1709</v>
      </c>
      <c r="T81" s="51"/>
      <c r="U81" s="67"/>
      <c r="V81" s="69">
        <v>20</v>
      </c>
      <c r="W81" s="67" t="s">
        <v>207</v>
      </c>
      <c r="X81" s="67" t="s">
        <v>1682</v>
      </c>
      <c r="Y81" s="67" t="s">
        <v>1590</v>
      </c>
      <c r="Z81" s="67" t="s">
        <v>199</v>
      </c>
      <c r="AA81" s="67" t="s">
        <v>199</v>
      </c>
      <c r="AB81" s="67" t="s">
        <v>1716</v>
      </c>
      <c r="AC81" s="67" t="s">
        <v>199</v>
      </c>
      <c r="AD81" s="67" t="s">
        <v>199</v>
      </c>
      <c r="AE81" s="67" t="s">
        <v>199</v>
      </c>
      <c r="AF81" s="67" t="s">
        <v>199</v>
      </c>
      <c r="AG81" s="67" t="s">
        <v>199</v>
      </c>
      <c r="AH81" s="67" t="s">
        <v>199</v>
      </c>
      <c r="AI81" s="67" t="s">
        <v>199</v>
      </c>
      <c r="AJ81" s="67" t="s">
        <v>622</v>
      </c>
    </row>
    <row r="82" spans="2:36" ht="128.25" hidden="1" x14ac:dyDescent="0.2">
      <c r="B82" s="67" t="s">
        <v>455</v>
      </c>
      <c r="C82" s="68" t="s">
        <v>456</v>
      </c>
      <c r="D82" s="67" t="s">
        <v>616</v>
      </c>
      <c r="E82" s="67" t="s">
        <v>607</v>
      </c>
      <c r="F82" s="67" t="s">
        <v>561</v>
      </c>
      <c r="G82" s="67" t="s">
        <v>199</v>
      </c>
      <c r="H82" s="67" t="s">
        <v>199</v>
      </c>
      <c r="I82" s="67" t="s">
        <v>199</v>
      </c>
      <c r="J82" s="67" t="s">
        <v>199</v>
      </c>
      <c r="K82" s="67" t="s">
        <v>623</v>
      </c>
      <c r="L82" s="67" t="s">
        <v>624</v>
      </c>
      <c r="M82" s="69" t="s">
        <v>625</v>
      </c>
      <c r="N82" s="67" t="s">
        <v>620</v>
      </c>
      <c r="O82" s="67" t="s">
        <v>621</v>
      </c>
      <c r="P82" s="67" t="s">
        <v>0</v>
      </c>
      <c r="Q82" s="75">
        <v>45474</v>
      </c>
      <c r="R82" s="75">
        <v>45641</v>
      </c>
      <c r="S82" s="75" t="s">
        <v>1709</v>
      </c>
      <c r="T82" s="51"/>
      <c r="U82" s="67"/>
      <c r="V82" s="69">
        <v>20</v>
      </c>
      <c r="W82" s="67" t="s">
        <v>207</v>
      </c>
      <c r="X82" s="67" t="s">
        <v>1682</v>
      </c>
      <c r="Y82" s="67" t="s">
        <v>1590</v>
      </c>
      <c r="Z82" s="67" t="s">
        <v>199</v>
      </c>
      <c r="AA82" s="67" t="s">
        <v>199</v>
      </c>
      <c r="AB82" s="67" t="s">
        <v>1716</v>
      </c>
      <c r="AC82" s="67" t="s">
        <v>199</v>
      </c>
      <c r="AD82" s="67" t="s">
        <v>199</v>
      </c>
      <c r="AE82" s="67" t="s">
        <v>199</v>
      </c>
      <c r="AF82" s="67" t="s">
        <v>199</v>
      </c>
      <c r="AG82" s="67" t="s">
        <v>199</v>
      </c>
      <c r="AH82" s="67" t="s">
        <v>199</v>
      </c>
      <c r="AI82" s="67" t="s">
        <v>199</v>
      </c>
      <c r="AJ82" s="67" t="s">
        <v>622</v>
      </c>
    </row>
    <row r="83" spans="2:36" ht="128.25" hidden="1" x14ac:dyDescent="0.2">
      <c r="B83" s="67" t="s">
        <v>455</v>
      </c>
      <c r="C83" s="68" t="s">
        <v>456</v>
      </c>
      <c r="D83" s="67" t="s">
        <v>616</v>
      </c>
      <c r="E83" s="67" t="s">
        <v>607</v>
      </c>
      <c r="F83" s="67" t="s">
        <v>561</v>
      </c>
      <c r="G83" s="67" t="s">
        <v>199</v>
      </c>
      <c r="H83" s="67" t="s">
        <v>199</v>
      </c>
      <c r="I83" s="67" t="s">
        <v>199</v>
      </c>
      <c r="J83" s="67" t="s">
        <v>199</v>
      </c>
      <c r="K83" s="67" t="s">
        <v>626</v>
      </c>
      <c r="L83" s="67" t="s">
        <v>627</v>
      </c>
      <c r="M83" s="69" t="s">
        <v>628</v>
      </c>
      <c r="N83" s="67" t="s">
        <v>620</v>
      </c>
      <c r="O83" s="67" t="s">
        <v>621</v>
      </c>
      <c r="P83" s="67" t="s">
        <v>0</v>
      </c>
      <c r="Q83" s="75">
        <v>45474</v>
      </c>
      <c r="R83" s="75">
        <v>45641</v>
      </c>
      <c r="S83" s="75" t="s">
        <v>1709</v>
      </c>
      <c r="T83" s="51"/>
      <c r="U83" s="67"/>
      <c r="V83" s="69">
        <v>10</v>
      </c>
      <c r="W83" s="67" t="s">
        <v>207</v>
      </c>
      <c r="X83" s="67" t="s">
        <v>1682</v>
      </c>
      <c r="Y83" s="67" t="s">
        <v>1590</v>
      </c>
      <c r="Z83" s="67" t="s">
        <v>199</v>
      </c>
      <c r="AA83" s="67" t="s">
        <v>199</v>
      </c>
      <c r="AB83" s="67" t="s">
        <v>1716</v>
      </c>
      <c r="AC83" s="67" t="s">
        <v>199</v>
      </c>
      <c r="AD83" s="67" t="s">
        <v>199</v>
      </c>
      <c r="AE83" s="67" t="s">
        <v>199</v>
      </c>
      <c r="AF83" s="67" t="s">
        <v>199</v>
      </c>
      <c r="AG83" s="67" t="s">
        <v>199</v>
      </c>
      <c r="AH83" s="67" t="s">
        <v>199</v>
      </c>
      <c r="AI83" s="67" t="s">
        <v>199</v>
      </c>
      <c r="AJ83" s="67" t="s">
        <v>622</v>
      </c>
    </row>
    <row r="84" spans="2:36" ht="128.25" hidden="1" x14ac:dyDescent="0.2">
      <c r="B84" s="67" t="s">
        <v>455</v>
      </c>
      <c r="C84" s="68" t="s">
        <v>456</v>
      </c>
      <c r="D84" s="67" t="s">
        <v>616</v>
      </c>
      <c r="E84" s="67" t="s">
        <v>607</v>
      </c>
      <c r="F84" s="67" t="s">
        <v>561</v>
      </c>
      <c r="G84" s="67" t="s">
        <v>199</v>
      </c>
      <c r="H84" s="67" t="s">
        <v>199</v>
      </c>
      <c r="I84" s="67" t="s">
        <v>199</v>
      </c>
      <c r="J84" s="67" t="s">
        <v>199</v>
      </c>
      <c r="K84" s="67" t="s">
        <v>629</v>
      </c>
      <c r="L84" s="67" t="s">
        <v>630</v>
      </c>
      <c r="M84" s="69" t="s">
        <v>631</v>
      </c>
      <c r="N84" s="67" t="s">
        <v>620</v>
      </c>
      <c r="O84" s="67" t="s">
        <v>621</v>
      </c>
      <c r="P84" s="67" t="s">
        <v>0</v>
      </c>
      <c r="Q84" s="75">
        <v>45292</v>
      </c>
      <c r="R84" s="75">
        <v>45396</v>
      </c>
      <c r="S84" s="75" t="s">
        <v>1709</v>
      </c>
      <c r="T84" s="51"/>
      <c r="U84" s="67"/>
      <c r="V84" s="69">
        <v>5</v>
      </c>
      <c r="W84" s="67" t="s">
        <v>1682</v>
      </c>
      <c r="X84" s="67" t="s">
        <v>1721</v>
      </c>
      <c r="Y84" s="67" t="s">
        <v>1724</v>
      </c>
      <c r="Z84" s="67" t="s">
        <v>1688</v>
      </c>
      <c r="AA84" s="67" t="s">
        <v>199</v>
      </c>
      <c r="AB84" s="67" t="s">
        <v>1675</v>
      </c>
      <c r="AC84" s="67" t="s">
        <v>1700</v>
      </c>
      <c r="AD84" s="67" t="s">
        <v>1695</v>
      </c>
      <c r="AE84" s="67" t="s">
        <v>634</v>
      </c>
      <c r="AF84" s="67" t="s">
        <v>1689</v>
      </c>
      <c r="AG84" s="67" t="s">
        <v>1704</v>
      </c>
      <c r="AH84" s="67" t="s">
        <v>199</v>
      </c>
      <c r="AI84" s="67" t="s">
        <v>199</v>
      </c>
      <c r="AJ84" s="67" t="s">
        <v>622</v>
      </c>
    </row>
    <row r="85" spans="2:36" ht="128.25" hidden="1" x14ac:dyDescent="0.2">
      <c r="B85" s="67" t="s">
        <v>455</v>
      </c>
      <c r="C85" s="68" t="s">
        <v>456</v>
      </c>
      <c r="D85" s="67" t="s">
        <v>616</v>
      </c>
      <c r="E85" s="67" t="s">
        <v>607</v>
      </c>
      <c r="F85" s="67" t="s">
        <v>561</v>
      </c>
      <c r="G85" s="67" t="s">
        <v>199</v>
      </c>
      <c r="H85" s="67" t="s">
        <v>199</v>
      </c>
      <c r="I85" s="67" t="s">
        <v>199</v>
      </c>
      <c r="J85" s="67" t="s">
        <v>199</v>
      </c>
      <c r="K85" s="67" t="s">
        <v>637</v>
      </c>
      <c r="L85" s="67" t="s">
        <v>630</v>
      </c>
      <c r="M85" s="69" t="s">
        <v>631</v>
      </c>
      <c r="N85" s="67" t="s">
        <v>620</v>
      </c>
      <c r="O85" s="67" t="s">
        <v>621</v>
      </c>
      <c r="P85" s="67" t="s">
        <v>0</v>
      </c>
      <c r="Q85" s="75">
        <v>45383</v>
      </c>
      <c r="R85" s="75">
        <v>45487</v>
      </c>
      <c r="S85" s="75" t="s">
        <v>1709</v>
      </c>
      <c r="T85" s="51"/>
      <c r="U85" s="67"/>
      <c r="V85" s="69">
        <v>5</v>
      </c>
      <c r="W85" s="67" t="s">
        <v>1682</v>
      </c>
      <c r="X85" s="67" t="s">
        <v>1721</v>
      </c>
      <c r="Y85" s="67" t="s">
        <v>1688</v>
      </c>
      <c r="Z85" s="67" t="s">
        <v>199</v>
      </c>
      <c r="AA85" s="67" t="s">
        <v>199</v>
      </c>
      <c r="AB85" s="67" t="s">
        <v>1675</v>
      </c>
      <c r="AC85" s="67" t="s">
        <v>1700</v>
      </c>
      <c r="AD85" s="67" t="s">
        <v>1695</v>
      </c>
      <c r="AE85" s="67" t="s">
        <v>634</v>
      </c>
      <c r="AF85" s="67" t="s">
        <v>1689</v>
      </c>
      <c r="AG85" s="67" t="s">
        <v>1704</v>
      </c>
      <c r="AH85" s="67" t="s">
        <v>199</v>
      </c>
      <c r="AI85" s="67" t="s">
        <v>199</v>
      </c>
      <c r="AJ85" s="67" t="s">
        <v>622</v>
      </c>
    </row>
    <row r="86" spans="2:36" ht="128.25" hidden="1" x14ac:dyDescent="0.2">
      <c r="B86" s="67" t="s">
        <v>455</v>
      </c>
      <c r="C86" s="68" t="s">
        <v>456</v>
      </c>
      <c r="D86" s="67" t="s">
        <v>616</v>
      </c>
      <c r="E86" s="67" t="s">
        <v>607</v>
      </c>
      <c r="F86" s="67" t="s">
        <v>561</v>
      </c>
      <c r="G86" s="67" t="s">
        <v>199</v>
      </c>
      <c r="H86" s="67" t="s">
        <v>199</v>
      </c>
      <c r="I86" s="67" t="s">
        <v>199</v>
      </c>
      <c r="J86" s="67" t="s">
        <v>199</v>
      </c>
      <c r="K86" s="67" t="s">
        <v>638</v>
      </c>
      <c r="L86" s="67" t="s">
        <v>630</v>
      </c>
      <c r="M86" s="69" t="s">
        <v>631</v>
      </c>
      <c r="N86" s="67" t="s">
        <v>620</v>
      </c>
      <c r="O86" s="67" t="s">
        <v>621</v>
      </c>
      <c r="P86" s="67" t="s">
        <v>0</v>
      </c>
      <c r="Q86" s="75">
        <v>45477</v>
      </c>
      <c r="R86" s="75">
        <v>45582</v>
      </c>
      <c r="S86" s="75" t="s">
        <v>1709</v>
      </c>
      <c r="T86" s="51"/>
      <c r="U86" s="67"/>
      <c r="V86" s="69">
        <v>5</v>
      </c>
      <c r="W86" s="67" t="s">
        <v>1682</v>
      </c>
      <c r="X86" s="67" t="s">
        <v>1721</v>
      </c>
      <c r="Y86" s="67" t="s">
        <v>1688</v>
      </c>
      <c r="Z86" s="67" t="s">
        <v>199</v>
      </c>
      <c r="AA86" s="67" t="s">
        <v>199</v>
      </c>
      <c r="AB86" s="67" t="s">
        <v>1675</v>
      </c>
      <c r="AC86" s="67" t="s">
        <v>1700</v>
      </c>
      <c r="AD86" s="67" t="s">
        <v>1695</v>
      </c>
      <c r="AE86" s="67" t="s">
        <v>634</v>
      </c>
      <c r="AF86" s="67" t="s">
        <v>1689</v>
      </c>
      <c r="AG86" s="67" t="s">
        <v>1704</v>
      </c>
      <c r="AH86" s="67" t="s">
        <v>199</v>
      </c>
      <c r="AI86" s="67" t="s">
        <v>199</v>
      </c>
      <c r="AJ86" s="67" t="s">
        <v>622</v>
      </c>
    </row>
    <row r="87" spans="2:36" ht="128.25" hidden="1" x14ac:dyDescent="0.2">
      <c r="B87" s="67" t="s">
        <v>455</v>
      </c>
      <c r="C87" s="68" t="s">
        <v>456</v>
      </c>
      <c r="D87" s="67" t="s">
        <v>616</v>
      </c>
      <c r="E87" s="67" t="s">
        <v>607</v>
      </c>
      <c r="F87" s="67" t="s">
        <v>561</v>
      </c>
      <c r="G87" s="67" t="s">
        <v>199</v>
      </c>
      <c r="H87" s="67" t="s">
        <v>199</v>
      </c>
      <c r="I87" s="67" t="s">
        <v>199</v>
      </c>
      <c r="J87" s="67" t="s">
        <v>199</v>
      </c>
      <c r="K87" s="67" t="s">
        <v>639</v>
      </c>
      <c r="L87" s="67" t="s">
        <v>630</v>
      </c>
      <c r="M87" s="69" t="s">
        <v>631</v>
      </c>
      <c r="N87" s="67" t="s">
        <v>620</v>
      </c>
      <c r="O87" s="67" t="s">
        <v>621</v>
      </c>
      <c r="P87" s="67" t="s">
        <v>0</v>
      </c>
      <c r="Q87" s="75">
        <v>45567</v>
      </c>
      <c r="R87" s="75">
        <v>45641</v>
      </c>
      <c r="S87" s="75" t="s">
        <v>1709</v>
      </c>
      <c r="T87" s="51"/>
      <c r="U87" s="67"/>
      <c r="V87" s="69">
        <v>5</v>
      </c>
      <c r="W87" s="67" t="s">
        <v>1682</v>
      </c>
      <c r="X87" s="67" t="s">
        <v>1721</v>
      </c>
      <c r="Y87" s="67" t="s">
        <v>1688</v>
      </c>
      <c r="Z87" s="67" t="s">
        <v>199</v>
      </c>
      <c r="AA87" s="67" t="s">
        <v>199</v>
      </c>
      <c r="AB87" s="67" t="s">
        <v>1675</v>
      </c>
      <c r="AC87" s="67" t="s">
        <v>1700</v>
      </c>
      <c r="AD87" s="67" t="s">
        <v>1695</v>
      </c>
      <c r="AE87" s="67" t="s">
        <v>634</v>
      </c>
      <c r="AF87" s="67" t="s">
        <v>1689</v>
      </c>
      <c r="AG87" s="67" t="s">
        <v>1704</v>
      </c>
      <c r="AH87" s="67" t="s">
        <v>199</v>
      </c>
      <c r="AI87" s="67" t="s">
        <v>199</v>
      </c>
      <c r="AJ87" s="67" t="s">
        <v>622</v>
      </c>
    </row>
    <row r="88" spans="2:36" ht="128.25" hidden="1" x14ac:dyDescent="0.2">
      <c r="B88" s="67" t="s">
        <v>455</v>
      </c>
      <c r="C88" s="68" t="s">
        <v>456</v>
      </c>
      <c r="D88" s="67" t="s">
        <v>616</v>
      </c>
      <c r="E88" s="67" t="s">
        <v>607</v>
      </c>
      <c r="F88" s="67" t="s">
        <v>561</v>
      </c>
      <c r="G88" s="67" t="s">
        <v>199</v>
      </c>
      <c r="H88" s="67" t="s">
        <v>199</v>
      </c>
      <c r="I88" s="67" t="s">
        <v>199</v>
      </c>
      <c r="J88" s="67" t="s">
        <v>199</v>
      </c>
      <c r="K88" s="67" t="s">
        <v>640</v>
      </c>
      <c r="L88" s="67" t="s">
        <v>641</v>
      </c>
      <c r="M88" s="69" t="s">
        <v>642</v>
      </c>
      <c r="N88" s="67" t="s">
        <v>620</v>
      </c>
      <c r="O88" s="67" t="s">
        <v>621</v>
      </c>
      <c r="P88" s="67" t="s">
        <v>0</v>
      </c>
      <c r="Q88" s="75">
        <v>45566</v>
      </c>
      <c r="R88" s="75">
        <v>45641</v>
      </c>
      <c r="S88" s="75" t="s">
        <v>199</v>
      </c>
      <c r="T88" s="51"/>
      <c r="U88" s="67"/>
      <c r="V88" s="69">
        <v>5</v>
      </c>
      <c r="W88" s="67" t="s">
        <v>1682</v>
      </c>
      <c r="X88" s="67" t="s">
        <v>1688</v>
      </c>
      <c r="Y88" s="67" t="s">
        <v>199</v>
      </c>
      <c r="Z88" s="67" t="s">
        <v>199</v>
      </c>
      <c r="AA88" s="67" t="s">
        <v>199</v>
      </c>
      <c r="AB88" s="67" t="s">
        <v>1675</v>
      </c>
      <c r="AC88" s="67" t="s">
        <v>1700</v>
      </c>
      <c r="AD88" s="67" t="s">
        <v>199</v>
      </c>
      <c r="AE88" s="67" t="s">
        <v>199</v>
      </c>
      <c r="AF88" s="67" t="s">
        <v>199</v>
      </c>
      <c r="AG88" s="67" t="s">
        <v>199</v>
      </c>
      <c r="AH88" s="67" t="s">
        <v>199</v>
      </c>
      <c r="AI88" s="67" t="s">
        <v>199</v>
      </c>
      <c r="AJ88" s="67" t="s">
        <v>622</v>
      </c>
    </row>
    <row r="89" spans="2:36" ht="128.25" hidden="1" x14ac:dyDescent="0.2">
      <c r="B89" s="67" t="s">
        <v>455</v>
      </c>
      <c r="C89" s="68" t="s">
        <v>456</v>
      </c>
      <c r="D89" s="67" t="s">
        <v>616</v>
      </c>
      <c r="E89" s="67" t="s">
        <v>607</v>
      </c>
      <c r="F89" s="67" t="s">
        <v>561</v>
      </c>
      <c r="G89" s="67" t="s">
        <v>199</v>
      </c>
      <c r="H89" s="67" t="s">
        <v>199</v>
      </c>
      <c r="I89" s="67" t="s">
        <v>199</v>
      </c>
      <c r="J89" s="67" t="s">
        <v>199</v>
      </c>
      <c r="K89" s="67" t="s">
        <v>643</v>
      </c>
      <c r="L89" s="67" t="s">
        <v>644</v>
      </c>
      <c r="M89" s="69" t="s">
        <v>645</v>
      </c>
      <c r="N89" s="67" t="s">
        <v>620</v>
      </c>
      <c r="O89" s="67" t="s">
        <v>621</v>
      </c>
      <c r="P89" s="67" t="s">
        <v>0</v>
      </c>
      <c r="Q89" s="75">
        <v>45566</v>
      </c>
      <c r="R89" s="75">
        <v>45641</v>
      </c>
      <c r="S89" s="75" t="s">
        <v>199</v>
      </c>
      <c r="T89" s="51"/>
      <c r="U89" s="67"/>
      <c r="V89" s="69">
        <v>5</v>
      </c>
      <c r="W89" s="67" t="s">
        <v>1682</v>
      </c>
      <c r="X89" s="67" t="s">
        <v>1721</v>
      </c>
      <c r="Y89" s="67" t="s">
        <v>1688</v>
      </c>
      <c r="Z89" s="67" t="s">
        <v>199</v>
      </c>
      <c r="AA89" s="67" t="s">
        <v>199</v>
      </c>
      <c r="AB89" s="67" t="s">
        <v>1675</v>
      </c>
      <c r="AC89" s="67" t="s">
        <v>1700</v>
      </c>
      <c r="AD89" s="67" t="s">
        <v>199</v>
      </c>
      <c r="AE89" s="67" t="s">
        <v>199</v>
      </c>
      <c r="AF89" s="67" t="s">
        <v>199</v>
      </c>
      <c r="AG89" s="67" t="s">
        <v>199</v>
      </c>
      <c r="AH89" s="67" t="s">
        <v>199</v>
      </c>
      <c r="AI89" s="67" t="s">
        <v>199</v>
      </c>
      <c r="AJ89" s="67" t="s">
        <v>622</v>
      </c>
    </row>
    <row r="90" spans="2:36" ht="128.25" hidden="1" x14ac:dyDescent="0.2">
      <c r="B90" s="67" t="s">
        <v>455</v>
      </c>
      <c r="C90" s="68" t="s">
        <v>456</v>
      </c>
      <c r="D90" s="67" t="s">
        <v>616</v>
      </c>
      <c r="E90" s="67" t="s">
        <v>607</v>
      </c>
      <c r="F90" s="67" t="s">
        <v>561</v>
      </c>
      <c r="G90" s="67" t="s">
        <v>199</v>
      </c>
      <c r="H90" s="67" t="s">
        <v>199</v>
      </c>
      <c r="I90" s="67" t="s">
        <v>199</v>
      </c>
      <c r="J90" s="67" t="s">
        <v>199</v>
      </c>
      <c r="K90" s="67" t="s">
        <v>646</v>
      </c>
      <c r="L90" s="67" t="s">
        <v>647</v>
      </c>
      <c r="M90" s="69" t="s">
        <v>648</v>
      </c>
      <c r="N90" s="67" t="s">
        <v>620</v>
      </c>
      <c r="O90" s="67" t="s">
        <v>649</v>
      </c>
      <c r="P90" s="67" t="s">
        <v>0</v>
      </c>
      <c r="Q90" s="75">
        <v>45292</v>
      </c>
      <c r="R90" s="75">
        <v>45641</v>
      </c>
      <c r="S90" s="75" t="s">
        <v>1709</v>
      </c>
      <c r="T90" s="51"/>
      <c r="U90" s="67"/>
      <c r="V90" s="69">
        <v>10</v>
      </c>
      <c r="W90" s="67" t="s">
        <v>1688</v>
      </c>
      <c r="X90" s="67" t="s">
        <v>1694</v>
      </c>
      <c r="Y90" s="67" t="s">
        <v>199</v>
      </c>
      <c r="Z90" s="67" t="s">
        <v>199</v>
      </c>
      <c r="AA90" s="67" t="s">
        <v>199</v>
      </c>
      <c r="AB90" s="67" t="s">
        <v>366</v>
      </c>
      <c r="AC90" s="67" t="s">
        <v>199</v>
      </c>
      <c r="AD90" s="67" t="s">
        <v>199</v>
      </c>
      <c r="AE90" s="67" t="s">
        <v>199</v>
      </c>
      <c r="AF90" s="67" t="s">
        <v>199</v>
      </c>
      <c r="AG90" s="67" t="s">
        <v>199</v>
      </c>
      <c r="AH90" s="67" t="s">
        <v>404</v>
      </c>
      <c r="AI90" s="67" t="s">
        <v>650</v>
      </c>
      <c r="AJ90" s="67" t="s">
        <v>622</v>
      </c>
    </row>
    <row r="91" spans="2:36" ht="128.25" hidden="1" x14ac:dyDescent="0.2">
      <c r="B91" s="67" t="s">
        <v>455</v>
      </c>
      <c r="C91" s="68" t="s">
        <v>456</v>
      </c>
      <c r="D91" s="67" t="s">
        <v>616</v>
      </c>
      <c r="E91" s="67" t="s">
        <v>607</v>
      </c>
      <c r="F91" s="67" t="s">
        <v>561</v>
      </c>
      <c r="G91" s="67" t="s">
        <v>199</v>
      </c>
      <c r="H91" s="67" t="s">
        <v>199</v>
      </c>
      <c r="I91" s="67" t="s">
        <v>199</v>
      </c>
      <c r="J91" s="67" t="s">
        <v>199</v>
      </c>
      <c r="K91" s="67" t="s">
        <v>651</v>
      </c>
      <c r="L91" s="67" t="s">
        <v>652</v>
      </c>
      <c r="M91" s="69" t="s">
        <v>653</v>
      </c>
      <c r="N91" s="67" t="s">
        <v>620</v>
      </c>
      <c r="O91" s="67" t="s">
        <v>621</v>
      </c>
      <c r="P91" s="67" t="s">
        <v>0</v>
      </c>
      <c r="Q91" s="75">
        <v>45292</v>
      </c>
      <c r="R91" s="75">
        <v>45473</v>
      </c>
      <c r="S91" s="75" t="s">
        <v>1709</v>
      </c>
      <c r="T91" s="51"/>
      <c r="U91" s="67"/>
      <c r="V91" s="69">
        <v>5</v>
      </c>
      <c r="W91" s="67" t="s">
        <v>1688</v>
      </c>
      <c r="X91" s="67" t="s">
        <v>1694</v>
      </c>
      <c r="Y91" s="67" t="s">
        <v>199</v>
      </c>
      <c r="Z91" s="67" t="s">
        <v>199</v>
      </c>
      <c r="AA91" s="67" t="s">
        <v>199</v>
      </c>
      <c r="AB91" s="67" t="s">
        <v>366</v>
      </c>
      <c r="AC91" s="67" t="s">
        <v>199</v>
      </c>
      <c r="AD91" s="67" t="s">
        <v>199</v>
      </c>
      <c r="AE91" s="67" t="s">
        <v>199</v>
      </c>
      <c r="AF91" s="67" t="s">
        <v>199</v>
      </c>
      <c r="AG91" s="67" t="s">
        <v>199</v>
      </c>
      <c r="AH91" s="67" t="s">
        <v>404</v>
      </c>
      <c r="AI91" s="67" t="s">
        <v>650</v>
      </c>
      <c r="AJ91" s="67" t="s">
        <v>622</v>
      </c>
    </row>
    <row r="92" spans="2:36" ht="128.25" hidden="1" x14ac:dyDescent="0.2">
      <c r="B92" s="67" t="s">
        <v>455</v>
      </c>
      <c r="C92" s="68" t="s">
        <v>456</v>
      </c>
      <c r="D92" s="67" t="s">
        <v>616</v>
      </c>
      <c r="E92" s="67" t="s">
        <v>607</v>
      </c>
      <c r="F92" s="67" t="s">
        <v>561</v>
      </c>
      <c r="G92" s="67" t="s">
        <v>199</v>
      </c>
      <c r="H92" s="67" t="s">
        <v>199</v>
      </c>
      <c r="I92" s="67" t="s">
        <v>199</v>
      </c>
      <c r="J92" s="67" t="s">
        <v>199</v>
      </c>
      <c r="K92" s="67" t="s">
        <v>654</v>
      </c>
      <c r="L92" s="67" t="s">
        <v>655</v>
      </c>
      <c r="M92" s="69" t="s">
        <v>653</v>
      </c>
      <c r="N92" s="67" t="s">
        <v>620</v>
      </c>
      <c r="O92" s="67" t="s">
        <v>621</v>
      </c>
      <c r="P92" s="67" t="s">
        <v>0</v>
      </c>
      <c r="Q92" s="75">
        <v>45474</v>
      </c>
      <c r="R92" s="75">
        <v>45641</v>
      </c>
      <c r="S92" s="75" t="s">
        <v>1709</v>
      </c>
      <c r="T92" s="51"/>
      <c r="U92" s="67"/>
      <c r="V92" s="69">
        <v>5</v>
      </c>
      <c r="W92" s="67" t="s">
        <v>1688</v>
      </c>
      <c r="X92" s="67" t="s">
        <v>1694</v>
      </c>
      <c r="Y92" s="67" t="s">
        <v>199</v>
      </c>
      <c r="Z92" s="67" t="s">
        <v>199</v>
      </c>
      <c r="AA92" s="67" t="s">
        <v>199</v>
      </c>
      <c r="AB92" s="67" t="s">
        <v>366</v>
      </c>
      <c r="AC92" s="67" t="s">
        <v>199</v>
      </c>
      <c r="AD92" s="67" t="s">
        <v>199</v>
      </c>
      <c r="AE92" s="67" t="s">
        <v>199</v>
      </c>
      <c r="AF92" s="67" t="s">
        <v>199</v>
      </c>
      <c r="AG92" s="67" t="s">
        <v>199</v>
      </c>
      <c r="AH92" s="67" t="s">
        <v>404</v>
      </c>
      <c r="AI92" s="67" t="s">
        <v>650</v>
      </c>
      <c r="AJ92" s="67" t="s">
        <v>622</v>
      </c>
    </row>
    <row r="93" spans="2:36" ht="128.25" hidden="1" x14ac:dyDescent="0.2">
      <c r="B93" s="67" t="s">
        <v>455</v>
      </c>
      <c r="C93" s="68" t="s">
        <v>456</v>
      </c>
      <c r="D93" s="67" t="s">
        <v>605</v>
      </c>
      <c r="E93" s="67" t="s">
        <v>607</v>
      </c>
      <c r="F93" s="67" t="s">
        <v>561</v>
      </c>
      <c r="G93" s="67" t="s">
        <v>199</v>
      </c>
      <c r="H93" s="67" t="s">
        <v>199</v>
      </c>
      <c r="I93" s="67" t="s">
        <v>199</v>
      </c>
      <c r="J93" s="67" t="s">
        <v>199</v>
      </c>
      <c r="K93" s="84" t="s">
        <v>1790</v>
      </c>
      <c r="L93" s="85" t="s">
        <v>657</v>
      </c>
      <c r="M93" s="69" t="s">
        <v>658</v>
      </c>
      <c r="N93" s="67" t="s">
        <v>659</v>
      </c>
      <c r="O93" s="67" t="s">
        <v>660</v>
      </c>
      <c r="P93" s="67" t="s">
        <v>0</v>
      </c>
      <c r="Q93" s="70">
        <v>45292</v>
      </c>
      <c r="R93" s="70">
        <v>45657</v>
      </c>
      <c r="S93" s="70" t="s">
        <v>1709</v>
      </c>
      <c r="T93" s="51"/>
      <c r="U93" s="67"/>
      <c r="V93" s="67">
        <v>50</v>
      </c>
      <c r="W93" s="67" t="s">
        <v>246</v>
      </c>
      <c r="X93" s="67" t="s">
        <v>1682</v>
      </c>
      <c r="Y93" s="67" t="s">
        <v>199</v>
      </c>
      <c r="Z93" s="67" t="s">
        <v>199</v>
      </c>
      <c r="AA93" s="67" t="s">
        <v>199</v>
      </c>
      <c r="AB93" s="67" t="s">
        <v>1716</v>
      </c>
      <c r="AC93" s="67" t="s">
        <v>199</v>
      </c>
      <c r="AD93" s="67" t="s">
        <v>199</v>
      </c>
      <c r="AE93" s="67" t="s">
        <v>199</v>
      </c>
      <c r="AF93" s="67" t="s">
        <v>199</v>
      </c>
      <c r="AG93" s="67" t="s">
        <v>199</v>
      </c>
      <c r="AH93" s="67" t="s">
        <v>199</v>
      </c>
      <c r="AI93" s="67" t="s">
        <v>199</v>
      </c>
      <c r="AJ93" s="67" t="s">
        <v>661</v>
      </c>
    </row>
    <row r="94" spans="2:36" ht="128.25" hidden="1" x14ac:dyDescent="0.2">
      <c r="B94" s="67" t="s">
        <v>455</v>
      </c>
      <c r="C94" s="68" t="s">
        <v>456</v>
      </c>
      <c r="D94" s="67" t="s">
        <v>605</v>
      </c>
      <c r="E94" s="67" t="s">
        <v>607</v>
      </c>
      <c r="F94" s="67" t="s">
        <v>561</v>
      </c>
      <c r="G94" s="67" t="s">
        <v>199</v>
      </c>
      <c r="H94" s="67" t="s">
        <v>199</v>
      </c>
      <c r="I94" s="67" t="s">
        <v>199</v>
      </c>
      <c r="J94" s="67" t="s">
        <v>199</v>
      </c>
      <c r="K94" s="67" t="s">
        <v>662</v>
      </c>
      <c r="L94" s="67" t="s">
        <v>663</v>
      </c>
      <c r="M94" s="69" t="s">
        <v>664</v>
      </c>
      <c r="N94" s="67" t="s">
        <v>491</v>
      </c>
      <c r="O94" s="67" t="s">
        <v>665</v>
      </c>
      <c r="P94" s="67" t="s">
        <v>1698</v>
      </c>
      <c r="Q94" s="70">
        <v>45323</v>
      </c>
      <c r="R94" s="70">
        <v>45596</v>
      </c>
      <c r="S94" s="70" t="s">
        <v>1709</v>
      </c>
      <c r="T94" s="51"/>
      <c r="U94" s="67"/>
      <c r="V94" s="67"/>
      <c r="W94" s="67" t="s">
        <v>1682</v>
      </c>
      <c r="X94" s="67" t="s">
        <v>199</v>
      </c>
      <c r="Y94" s="67" t="s">
        <v>199</v>
      </c>
      <c r="Z94" s="67" t="s">
        <v>199</v>
      </c>
      <c r="AA94" s="67" t="s">
        <v>199</v>
      </c>
      <c r="AB94" s="67" t="s">
        <v>1719</v>
      </c>
      <c r="AC94" s="67" t="s">
        <v>199</v>
      </c>
      <c r="AD94" s="67" t="s">
        <v>199</v>
      </c>
      <c r="AE94" s="67" t="s">
        <v>199</v>
      </c>
      <c r="AF94" s="67" t="s">
        <v>199</v>
      </c>
      <c r="AG94" s="67" t="s">
        <v>199</v>
      </c>
      <c r="AH94" s="67" t="s">
        <v>199</v>
      </c>
      <c r="AI94" s="67" t="s">
        <v>199</v>
      </c>
      <c r="AJ94" s="67" t="s">
        <v>666</v>
      </c>
    </row>
    <row r="95" spans="2:36" ht="128.25" hidden="1" x14ac:dyDescent="0.2">
      <c r="B95" s="67" t="s">
        <v>455</v>
      </c>
      <c r="C95" s="68" t="s">
        <v>456</v>
      </c>
      <c r="D95" s="67" t="s">
        <v>605</v>
      </c>
      <c r="E95" s="67" t="s">
        <v>607</v>
      </c>
      <c r="F95" s="67" t="s">
        <v>561</v>
      </c>
      <c r="G95" s="67" t="s">
        <v>199</v>
      </c>
      <c r="H95" s="67" t="s">
        <v>199</v>
      </c>
      <c r="I95" s="67" t="s">
        <v>199</v>
      </c>
      <c r="J95" s="67" t="s">
        <v>199</v>
      </c>
      <c r="K95" s="67" t="s">
        <v>667</v>
      </c>
      <c r="L95" s="67" t="s">
        <v>668</v>
      </c>
      <c r="M95" s="69" t="s">
        <v>664</v>
      </c>
      <c r="N95" s="67" t="s">
        <v>491</v>
      </c>
      <c r="O95" s="67" t="s">
        <v>665</v>
      </c>
      <c r="P95" s="67" t="s">
        <v>1698</v>
      </c>
      <c r="Q95" s="70">
        <v>45352</v>
      </c>
      <c r="R95" s="70">
        <v>45657</v>
      </c>
      <c r="S95" s="70" t="s">
        <v>1709</v>
      </c>
      <c r="T95" s="51"/>
      <c r="U95" s="67"/>
      <c r="V95" s="67"/>
      <c r="W95" s="67" t="s">
        <v>1682</v>
      </c>
      <c r="X95" s="67" t="s">
        <v>199</v>
      </c>
      <c r="Y95" s="67" t="s">
        <v>199</v>
      </c>
      <c r="Z95" s="67" t="s">
        <v>199</v>
      </c>
      <c r="AA95" s="67" t="s">
        <v>199</v>
      </c>
      <c r="AB95" s="67" t="s">
        <v>1719</v>
      </c>
      <c r="AC95" s="67" t="s">
        <v>199</v>
      </c>
      <c r="AD95" s="67" t="s">
        <v>199</v>
      </c>
      <c r="AE95" s="67" t="s">
        <v>199</v>
      </c>
      <c r="AF95" s="67" t="s">
        <v>199</v>
      </c>
      <c r="AG95" s="67" t="s">
        <v>199</v>
      </c>
      <c r="AH95" s="67" t="s">
        <v>199</v>
      </c>
      <c r="AI95" s="67" t="s">
        <v>199</v>
      </c>
      <c r="AJ95" s="67" t="s">
        <v>666</v>
      </c>
    </row>
    <row r="96" spans="2:36" ht="128.25" hidden="1" x14ac:dyDescent="0.2">
      <c r="B96" s="67" t="s">
        <v>455</v>
      </c>
      <c r="C96" s="68" t="s">
        <v>456</v>
      </c>
      <c r="D96" s="67" t="s">
        <v>605</v>
      </c>
      <c r="E96" s="67" t="s">
        <v>607</v>
      </c>
      <c r="F96" s="67" t="s">
        <v>561</v>
      </c>
      <c r="G96" s="67" t="s">
        <v>199</v>
      </c>
      <c r="H96" s="67" t="s">
        <v>199</v>
      </c>
      <c r="I96" s="67" t="s">
        <v>199</v>
      </c>
      <c r="J96" s="67" t="s">
        <v>199</v>
      </c>
      <c r="K96" s="67" t="s">
        <v>669</v>
      </c>
      <c r="L96" s="67" t="s">
        <v>670</v>
      </c>
      <c r="M96" s="69" t="s">
        <v>664</v>
      </c>
      <c r="N96" s="67" t="s">
        <v>491</v>
      </c>
      <c r="O96" s="67" t="s">
        <v>665</v>
      </c>
      <c r="P96" s="67" t="s">
        <v>1698</v>
      </c>
      <c r="Q96" s="70">
        <v>45323</v>
      </c>
      <c r="R96" s="70">
        <v>45626</v>
      </c>
      <c r="S96" s="70" t="s">
        <v>1709</v>
      </c>
      <c r="T96" s="51"/>
      <c r="U96" s="67"/>
      <c r="V96" s="67"/>
      <c r="W96" s="67" t="s">
        <v>1682</v>
      </c>
      <c r="X96" s="67" t="s">
        <v>199</v>
      </c>
      <c r="Y96" s="67" t="s">
        <v>199</v>
      </c>
      <c r="Z96" s="67" t="s">
        <v>199</v>
      </c>
      <c r="AA96" s="67" t="s">
        <v>199</v>
      </c>
      <c r="AB96" s="67" t="s">
        <v>1719</v>
      </c>
      <c r="AC96" s="67" t="s">
        <v>199</v>
      </c>
      <c r="AD96" s="67" t="s">
        <v>199</v>
      </c>
      <c r="AE96" s="67" t="s">
        <v>199</v>
      </c>
      <c r="AF96" s="67" t="s">
        <v>199</v>
      </c>
      <c r="AG96" s="67" t="s">
        <v>199</v>
      </c>
      <c r="AH96" s="67" t="s">
        <v>199</v>
      </c>
      <c r="AI96" s="67" t="s">
        <v>199</v>
      </c>
      <c r="AJ96" s="67" t="s">
        <v>666</v>
      </c>
    </row>
    <row r="97" spans="2:36" ht="128.25" hidden="1" x14ac:dyDescent="0.2">
      <c r="B97" s="67" t="s">
        <v>455</v>
      </c>
      <c r="C97" s="68" t="s">
        <v>456</v>
      </c>
      <c r="D97" s="67" t="s">
        <v>605</v>
      </c>
      <c r="E97" s="67" t="s">
        <v>607</v>
      </c>
      <c r="F97" s="67" t="s">
        <v>561</v>
      </c>
      <c r="G97" s="67" t="s">
        <v>199</v>
      </c>
      <c r="H97" s="67" t="s">
        <v>199</v>
      </c>
      <c r="I97" s="67" t="s">
        <v>199</v>
      </c>
      <c r="J97" s="67" t="s">
        <v>199</v>
      </c>
      <c r="K97" s="67" t="s">
        <v>671</v>
      </c>
      <c r="L97" s="67" t="s">
        <v>671</v>
      </c>
      <c r="M97" s="69" t="s">
        <v>672</v>
      </c>
      <c r="N97" s="67" t="s">
        <v>673</v>
      </c>
      <c r="O97" s="78" t="s">
        <v>674</v>
      </c>
      <c r="P97" s="67" t="s">
        <v>0</v>
      </c>
      <c r="Q97" s="70">
        <v>45413</v>
      </c>
      <c r="R97" s="70">
        <v>45534</v>
      </c>
      <c r="S97" s="70" t="s">
        <v>1709</v>
      </c>
      <c r="T97" s="77"/>
      <c r="U97" s="77"/>
      <c r="V97" s="77"/>
      <c r="W97" s="67" t="s">
        <v>1682</v>
      </c>
      <c r="X97" s="67" t="s">
        <v>199</v>
      </c>
      <c r="Y97" s="67" t="s">
        <v>199</v>
      </c>
      <c r="Z97" s="67" t="s">
        <v>199</v>
      </c>
      <c r="AA97" s="67" t="s">
        <v>199</v>
      </c>
      <c r="AB97" s="67" t="s">
        <v>1719</v>
      </c>
      <c r="AC97" s="67" t="s">
        <v>199</v>
      </c>
      <c r="AD97" s="67" t="s">
        <v>199</v>
      </c>
      <c r="AE97" s="67" t="s">
        <v>199</v>
      </c>
      <c r="AF97" s="67" t="s">
        <v>199</v>
      </c>
      <c r="AG97" s="67" t="s">
        <v>199</v>
      </c>
      <c r="AH97" s="67" t="s">
        <v>199</v>
      </c>
      <c r="AI97" s="67" t="s">
        <v>199</v>
      </c>
      <c r="AJ97" s="67" t="s">
        <v>675</v>
      </c>
    </row>
    <row r="98" spans="2:36" ht="128.25" hidden="1" x14ac:dyDescent="0.2">
      <c r="B98" s="67" t="s">
        <v>455</v>
      </c>
      <c r="C98" s="68" t="s">
        <v>456</v>
      </c>
      <c r="D98" s="67" t="s">
        <v>605</v>
      </c>
      <c r="E98" s="67" t="s">
        <v>607</v>
      </c>
      <c r="F98" s="67" t="s">
        <v>561</v>
      </c>
      <c r="G98" s="67" t="s">
        <v>199</v>
      </c>
      <c r="H98" s="67" t="s">
        <v>199</v>
      </c>
      <c r="I98" s="67" t="s">
        <v>199</v>
      </c>
      <c r="J98" s="67" t="s">
        <v>199</v>
      </c>
      <c r="K98" s="67" t="s">
        <v>676</v>
      </c>
      <c r="L98" s="67" t="s">
        <v>1791</v>
      </c>
      <c r="M98" s="69" t="s">
        <v>678</v>
      </c>
      <c r="N98" s="67" t="s">
        <v>679</v>
      </c>
      <c r="O98" s="67" t="s">
        <v>680</v>
      </c>
      <c r="P98" s="67" t="s">
        <v>1698</v>
      </c>
      <c r="Q98" s="70">
        <v>45292</v>
      </c>
      <c r="R98" s="70">
        <v>45503</v>
      </c>
      <c r="S98" s="70" t="s">
        <v>1709</v>
      </c>
      <c r="T98" s="51"/>
      <c r="U98" s="67"/>
      <c r="V98" s="67">
        <v>50</v>
      </c>
      <c r="W98" s="67" t="s">
        <v>1721</v>
      </c>
      <c r="X98" s="67" t="s">
        <v>199</v>
      </c>
      <c r="Y98" s="67" t="s">
        <v>199</v>
      </c>
      <c r="Z98" s="67" t="s">
        <v>199</v>
      </c>
      <c r="AA98" s="67" t="s">
        <v>199</v>
      </c>
      <c r="AB98" s="67" t="s">
        <v>1719</v>
      </c>
      <c r="AC98" s="67" t="s">
        <v>199</v>
      </c>
      <c r="AD98" s="67" t="s">
        <v>199</v>
      </c>
      <c r="AE98" s="67" t="s">
        <v>199</v>
      </c>
      <c r="AF98" s="67" t="s">
        <v>199</v>
      </c>
      <c r="AG98" s="67" t="s">
        <v>199</v>
      </c>
      <c r="AH98" s="67" t="s">
        <v>199</v>
      </c>
      <c r="AI98" s="67" t="s">
        <v>199</v>
      </c>
      <c r="AJ98" s="67" t="s">
        <v>666</v>
      </c>
    </row>
    <row r="99" spans="2:36" ht="128.25" hidden="1" x14ac:dyDescent="0.2">
      <c r="B99" s="67" t="s">
        <v>455</v>
      </c>
      <c r="C99" s="68" t="s">
        <v>456</v>
      </c>
      <c r="D99" s="67" t="s">
        <v>605</v>
      </c>
      <c r="E99" s="67" t="s">
        <v>607</v>
      </c>
      <c r="F99" s="67" t="s">
        <v>561</v>
      </c>
      <c r="G99" s="67" t="s">
        <v>199</v>
      </c>
      <c r="H99" s="67" t="s">
        <v>199</v>
      </c>
      <c r="I99" s="67" t="s">
        <v>199</v>
      </c>
      <c r="J99" s="67" t="s">
        <v>199</v>
      </c>
      <c r="K99" s="67" t="s">
        <v>1792</v>
      </c>
      <c r="L99" s="67" t="s">
        <v>1793</v>
      </c>
      <c r="M99" s="69" t="s">
        <v>1794</v>
      </c>
      <c r="N99" s="67" t="s">
        <v>679</v>
      </c>
      <c r="O99" s="67" t="s">
        <v>684</v>
      </c>
      <c r="P99" s="67" t="s">
        <v>1698</v>
      </c>
      <c r="Q99" s="70">
        <v>45292</v>
      </c>
      <c r="R99" s="70">
        <v>45641</v>
      </c>
      <c r="S99" s="70" t="s">
        <v>1709</v>
      </c>
      <c r="T99" s="51"/>
      <c r="U99" s="67"/>
      <c r="V99" s="67">
        <v>50</v>
      </c>
      <c r="W99" s="67" t="s">
        <v>1721</v>
      </c>
      <c r="X99" s="67" t="s">
        <v>199</v>
      </c>
      <c r="Y99" s="67" t="s">
        <v>199</v>
      </c>
      <c r="Z99" s="67" t="s">
        <v>199</v>
      </c>
      <c r="AA99" s="67" t="s">
        <v>199</v>
      </c>
      <c r="AB99" s="67" t="s">
        <v>1719</v>
      </c>
      <c r="AC99" s="67" t="s">
        <v>199</v>
      </c>
      <c r="AD99" s="67" t="s">
        <v>199</v>
      </c>
      <c r="AE99" s="67" t="s">
        <v>199</v>
      </c>
      <c r="AF99" s="67" t="s">
        <v>199</v>
      </c>
      <c r="AG99" s="67" t="s">
        <v>199</v>
      </c>
      <c r="AH99" s="67" t="s">
        <v>199</v>
      </c>
      <c r="AI99" s="67" t="s">
        <v>199</v>
      </c>
      <c r="AJ99" s="67" t="s">
        <v>666</v>
      </c>
    </row>
    <row r="100" spans="2:36" ht="199.5" hidden="1" x14ac:dyDescent="0.2">
      <c r="B100" s="67" t="s">
        <v>523</v>
      </c>
      <c r="C100" s="68" t="s">
        <v>524</v>
      </c>
      <c r="D100" s="67" t="s">
        <v>685</v>
      </c>
      <c r="E100" s="67" t="s">
        <v>687</v>
      </c>
      <c r="F100" s="67" t="s">
        <v>1654</v>
      </c>
      <c r="G100" s="67" t="s">
        <v>199</v>
      </c>
      <c r="H100" s="67" t="s">
        <v>199</v>
      </c>
      <c r="I100" s="67" t="s">
        <v>199</v>
      </c>
      <c r="J100" s="67" t="s">
        <v>199</v>
      </c>
      <c r="K100" s="67" t="s">
        <v>688</v>
      </c>
      <c r="L100" s="67" t="s">
        <v>1795</v>
      </c>
      <c r="M100" s="69" t="s">
        <v>690</v>
      </c>
      <c r="N100" s="67" t="s">
        <v>531</v>
      </c>
      <c r="O100" s="67" t="s">
        <v>532</v>
      </c>
      <c r="P100" s="67" t="s">
        <v>0</v>
      </c>
      <c r="Q100" s="70">
        <v>45292</v>
      </c>
      <c r="R100" s="70">
        <v>45473</v>
      </c>
      <c r="S100" s="70" t="s">
        <v>199</v>
      </c>
      <c r="T100" s="51"/>
      <c r="U100" s="67"/>
      <c r="V100" s="71">
        <v>0.5</v>
      </c>
      <c r="W100" s="67" t="s">
        <v>1703</v>
      </c>
      <c r="X100" s="67" t="s">
        <v>1707</v>
      </c>
      <c r="Y100" s="67" t="s">
        <v>199</v>
      </c>
      <c r="Z100" s="67" t="s">
        <v>199</v>
      </c>
      <c r="AA100" s="67" t="s">
        <v>199</v>
      </c>
      <c r="AB100" s="67" t="s">
        <v>366</v>
      </c>
      <c r="AC100" s="67" t="s">
        <v>199</v>
      </c>
      <c r="AD100" s="67" t="s">
        <v>199</v>
      </c>
      <c r="AE100" s="67" t="s">
        <v>199</v>
      </c>
      <c r="AF100" s="67" t="s">
        <v>199</v>
      </c>
      <c r="AG100" s="67" t="s">
        <v>199</v>
      </c>
      <c r="AH100" s="67" t="s">
        <v>367</v>
      </c>
      <c r="AI100" s="67" t="s">
        <v>368</v>
      </c>
      <c r="AJ100" s="67" t="s">
        <v>536</v>
      </c>
    </row>
    <row r="101" spans="2:36" ht="199.5" hidden="1" x14ac:dyDescent="0.2">
      <c r="B101" s="67" t="s">
        <v>523</v>
      </c>
      <c r="C101" s="68" t="s">
        <v>524</v>
      </c>
      <c r="D101" s="67" t="s">
        <v>685</v>
      </c>
      <c r="E101" s="67" t="s">
        <v>687</v>
      </c>
      <c r="F101" s="67" t="s">
        <v>1654</v>
      </c>
      <c r="G101" s="67" t="s">
        <v>199</v>
      </c>
      <c r="H101" s="67" t="s">
        <v>199</v>
      </c>
      <c r="I101" s="67" t="s">
        <v>199</v>
      </c>
      <c r="J101" s="67" t="s">
        <v>199</v>
      </c>
      <c r="K101" s="67" t="s">
        <v>691</v>
      </c>
      <c r="L101" s="67" t="s">
        <v>1796</v>
      </c>
      <c r="M101" s="69" t="s">
        <v>690</v>
      </c>
      <c r="N101" s="67" t="s">
        <v>531</v>
      </c>
      <c r="O101" s="67" t="s">
        <v>532</v>
      </c>
      <c r="P101" s="67" t="s">
        <v>0</v>
      </c>
      <c r="Q101" s="70">
        <v>45474</v>
      </c>
      <c r="R101" s="70">
        <v>45641</v>
      </c>
      <c r="S101" s="70" t="s">
        <v>199</v>
      </c>
      <c r="T101" s="51"/>
      <c r="U101" s="67"/>
      <c r="V101" s="71">
        <v>0.5</v>
      </c>
      <c r="W101" s="67" t="s">
        <v>1703</v>
      </c>
      <c r="X101" s="67" t="s">
        <v>1707</v>
      </c>
      <c r="Y101" s="67" t="s">
        <v>199</v>
      </c>
      <c r="Z101" s="67" t="s">
        <v>199</v>
      </c>
      <c r="AA101" s="67" t="s">
        <v>199</v>
      </c>
      <c r="AB101" s="67" t="s">
        <v>366</v>
      </c>
      <c r="AC101" s="67" t="s">
        <v>199</v>
      </c>
      <c r="AD101" s="67" t="s">
        <v>199</v>
      </c>
      <c r="AE101" s="67" t="s">
        <v>199</v>
      </c>
      <c r="AF101" s="67" t="s">
        <v>199</v>
      </c>
      <c r="AG101" s="67" t="s">
        <v>199</v>
      </c>
      <c r="AH101" s="67" t="s">
        <v>367</v>
      </c>
      <c r="AI101" s="67" t="s">
        <v>368</v>
      </c>
      <c r="AJ101" s="67" t="s">
        <v>536</v>
      </c>
    </row>
    <row r="102" spans="2:36" ht="199.5" hidden="1" x14ac:dyDescent="0.2">
      <c r="B102" s="67" t="s">
        <v>523</v>
      </c>
      <c r="C102" s="68" t="s">
        <v>524</v>
      </c>
      <c r="D102" s="67" t="s">
        <v>685</v>
      </c>
      <c r="E102" s="67" t="s">
        <v>687</v>
      </c>
      <c r="F102" s="67" t="s">
        <v>1654</v>
      </c>
      <c r="G102" s="67" t="s">
        <v>199</v>
      </c>
      <c r="H102" s="67" t="s">
        <v>199</v>
      </c>
      <c r="I102" s="67" t="s">
        <v>199</v>
      </c>
      <c r="J102" s="67" t="s">
        <v>199</v>
      </c>
      <c r="K102" s="67" t="s">
        <v>693</v>
      </c>
      <c r="L102" s="67" t="s">
        <v>1797</v>
      </c>
      <c r="M102" s="69" t="s">
        <v>695</v>
      </c>
      <c r="N102" s="67" t="s">
        <v>543</v>
      </c>
      <c r="O102" s="67" t="s">
        <v>544</v>
      </c>
      <c r="P102" s="67" t="s">
        <v>545</v>
      </c>
      <c r="Q102" s="70">
        <v>45352</v>
      </c>
      <c r="R102" s="70">
        <v>45641</v>
      </c>
      <c r="S102" s="70" t="s">
        <v>1709</v>
      </c>
      <c r="T102" s="51"/>
      <c r="U102" s="67"/>
      <c r="V102" s="71">
        <v>1</v>
      </c>
      <c r="W102" s="67" t="s">
        <v>1694</v>
      </c>
      <c r="X102" s="67" t="s">
        <v>207</v>
      </c>
      <c r="Y102" s="67" t="s">
        <v>199</v>
      </c>
      <c r="Z102" s="67" t="s">
        <v>199</v>
      </c>
      <c r="AA102" s="67" t="s">
        <v>199</v>
      </c>
      <c r="AB102" s="67" t="s">
        <v>366</v>
      </c>
      <c r="AC102" s="67" t="s">
        <v>199</v>
      </c>
      <c r="AD102" s="67" t="s">
        <v>199</v>
      </c>
      <c r="AE102" s="67" t="s">
        <v>199</v>
      </c>
      <c r="AF102" s="67" t="s">
        <v>199</v>
      </c>
      <c r="AG102" s="67" t="s">
        <v>199</v>
      </c>
      <c r="AH102" s="67" t="s">
        <v>404</v>
      </c>
      <c r="AI102" s="67" t="s">
        <v>405</v>
      </c>
      <c r="AJ102" s="67" t="s">
        <v>696</v>
      </c>
    </row>
    <row r="103" spans="2:36" ht="199.5" hidden="1" x14ac:dyDescent="0.2">
      <c r="B103" s="67" t="s">
        <v>523</v>
      </c>
      <c r="C103" s="68" t="s">
        <v>524</v>
      </c>
      <c r="D103" s="67" t="s">
        <v>685</v>
      </c>
      <c r="E103" s="67" t="s">
        <v>687</v>
      </c>
      <c r="F103" s="67" t="s">
        <v>1654</v>
      </c>
      <c r="G103" s="67" t="s">
        <v>199</v>
      </c>
      <c r="H103" s="67" t="s">
        <v>199</v>
      </c>
      <c r="I103" s="67" t="s">
        <v>199</v>
      </c>
      <c r="J103" s="67" t="s">
        <v>199</v>
      </c>
      <c r="K103" s="67" t="s">
        <v>697</v>
      </c>
      <c r="L103" s="67" t="s">
        <v>1798</v>
      </c>
      <c r="M103" s="69" t="s">
        <v>1799</v>
      </c>
      <c r="N103" s="67" t="s">
        <v>543</v>
      </c>
      <c r="O103" s="67" t="s">
        <v>544</v>
      </c>
      <c r="P103" s="67" t="s">
        <v>1709</v>
      </c>
      <c r="Q103" s="70">
        <v>45473</v>
      </c>
      <c r="R103" s="70">
        <v>45641</v>
      </c>
      <c r="S103" s="70" t="s">
        <v>1709</v>
      </c>
      <c r="T103" s="51"/>
      <c r="U103" s="67"/>
      <c r="V103" s="71">
        <v>1</v>
      </c>
      <c r="W103" s="67" t="s">
        <v>1707</v>
      </c>
      <c r="X103" s="67" t="s">
        <v>1694</v>
      </c>
      <c r="Y103" s="67" t="s">
        <v>199</v>
      </c>
      <c r="Z103" s="67" t="s">
        <v>199</v>
      </c>
      <c r="AA103" s="67" t="s">
        <v>199</v>
      </c>
      <c r="AB103" s="67" t="s">
        <v>366</v>
      </c>
      <c r="AC103" s="67" t="s">
        <v>199</v>
      </c>
      <c r="AD103" s="67" t="s">
        <v>199</v>
      </c>
      <c r="AE103" s="67" t="s">
        <v>199</v>
      </c>
      <c r="AF103" s="67" t="s">
        <v>199</v>
      </c>
      <c r="AG103" s="67" t="s">
        <v>199</v>
      </c>
      <c r="AH103" s="67" t="s">
        <v>586</v>
      </c>
      <c r="AI103" s="67" t="s">
        <v>700</v>
      </c>
      <c r="AJ103" s="67" t="s">
        <v>696</v>
      </c>
    </row>
    <row r="104" spans="2:36" ht="199.5" hidden="1" x14ac:dyDescent="0.2">
      <c r="B104" s="67" t="s">
        <v>523</v>
      </c>
      <c r="C104" s="68" t="s">
        <v>524</v>
      </c>
      <c r="D104" s="67" t="s">
        <v>685</v>
      </c>
      <c r="E104" s="67" t="s">
        <v>687</v>
      </c>
      <c r="F104" s="67" t="s">
        <v>282</v>
      </c>
      <c r="G104" s="67" t="s">
        <v>199</v>
      </c>
      <c r="H104" s="67" t="s">
        <v>199</v>
      </c>
      <c r="I104" s="67" t="s">
        <v>199</v>
      </c>
      <c r="J104" s="67" t="s">
        <v>199</v>
      </c>
      <c r="K104" s="67" t="s">
        <v>701</v>
      </c>
      <c r="L104" s="67" t="s">
        <v>702</v>
      </c>
      <c r="M104" s="69" t="s">
        <v>703</v>
      </c>
      <c r="N104" s="69" t="s">
        <v>704</v>
      </c>
      <c r="O104" s="67" t="s">
        <v>705</v>
      </c>
      <c r="P104" s="67" t="s">
        <v>119</v>
      </c>
      <c r="Q104" s="70">
        <v>45323</v>
      </c>
      <c r="R104" s="70">
        <v>45412</v>
      </c>
      <c r="S104" s="70" t="s">
        <v>1709</v>
      </c>
      <c r="T104" s="51"/>
      <c r="U104" s="67"/>
      <c r="V104" s="82"/>
      <c r="W104" s="67" t="s">
        <v>1694</v>
      </c>
      <c r="X104" s="67" t="s">
        <v>1721</v>
      </c>
      <c r="Y104" s="67" t="s">
        <v>199</v>
      </c>
      <c r="Z104" s="67" t="s">
        <v>199</v>
      </c>
      <c r="AA104" s="67" t="s">
        <v>199</v>
      </c>
      <c r="AB104" s="67" t="s">
        <v>1719</v>
      </c>
      <c r="AC104" s="67" t="s">
        <v>366</v>
      </c>
      <c r="AD104" s="67" t="s">
        <v>199</v>
      </c>
      <c r="AE104" s="67" t="s">
        <v>199</v>
      </c>
      <c r="AF104" s="67" t="s">
        <v>199</v>
      </c>
      <c r="AG104" s="67" t="s">
        <v>199</v>
      </c>
      <c r="AH104" s="67" t="s">
        <v>404</v>
      </c>
      <c r="AI104" s="67" t="s">
        <v>706</v>
      </c>
      <c r="AJ104" s="67" t="s">
        <v>666</v>
      </c>
    </row>
    <row r="105" spans="2:36" ht="199.5" hidden="1" x14ac:dyDescent="0.2">
      <c r="B105" s="67" t="s">
        <v>523</v>
      </c>
      <c r="C105" s="68" t="s">
        <v>524</v>
      </c>
      <c r="D105" s="67" t="s">
        <v>685</v>
      </c>
      <c r="E105" s="67" t="s">
        <v>687</v>
      </c>
      <c r="F105" s="67" t="s">
        <v>282</v>
      </c>
      <c r="G105" s="67" t="s">
        <v>199</v>
      </c>
      <c r="H105" s="67" t="s">
        <v>199</v>
      </c>
      <c r="I105" s="67" t="s">
        <v>199</v>
      </c>
      <c r="J105" s="67" t="s">
        <v>199</v>
      </c>
      <c r="K105" s="67" t="s">
        <v>707</v>
      </c>
      <c r="L105" s="67" t="s">
        <v>707</v>
      </c>
      <c r="M105" s="69" t="s">
        <v>708</v>
      </c>
      <c r="N105" s="67" t="s">
        <v>709</v>
      </c>
      <c r="O105" s="69" t="s">
        <v>704</v>
      </c>
      <c r="P105" s="67" t="s">
        <v>119</v>
      </c>
      <c r="Q105" s="70">
        <v>45413</v>
      </c>
      <c r="R105" s="70">
        <v>45443</v>
      </c>
      <c r="S105" s="70" t="s">
        <v>1709</v>
      </c>
      <c r="T105" s="51"/>
      <c r="U105" s="67"/>
      <c r="V105" s="82"/>
      <c r="W105" s="67" t="s">
        <v>1694</v>
      </c>
      <c r="X105" s="67" t="s">
        <v>1721</v>
      </c>
      <c r="Y105" s="67" t="s">
        <v>199</v>
      </c>
      <c r="Z105" s="67" t="s">
        <v>199</v>
      </c>
      <c r="AA105" s="67" t="s">
        <v>199</v>
      </c>
      <c r="AB105" s="67" t="s">
        <v>1719</v>
      </c>
      <c r="AC105" s="67" t="s">
        <v>366</v>
      </c>
      <c r="AD105" s="67" t="s">
        <v>199</v>
      </c>
      <c r="AE105" s="67" t="s">
        <v>199</v>
      </c>
      <c r="AF105" s="67" t="s">
        <v>199</v>
      </c>
      <c r="AG105" s="67" t="s">
        <v>199</v>
      </c>
      <c r="AH105" s="67" t="s">
        <v>404</v>
      </c>
      <c r="AI105" s="67" t="s">
        <v>706</v>
      </c>
      <c r="AJ105" s="67" t="s">
        <v>666</v>
      </c>
    </row>
    <row r="106" spans="2:36" ht="199.5" hidden="1" x14ac:dyDescent="0.2">
      <c r="B106" s="67" t="s">
        <v>523</v>
      </c>
      <c r="C106" s="68" t="s">
        <v>524</v>
      </c>
      <c r="D106" s="67" t="s">
        <v>685</v>
      </c>
      <c r="E106" s="67" t="s">
        <v>687</v>
      </c>
      <c r="F106" s="67" t="s">
        <v>282</v>
      </c>
      <c r="G106" s="67" t="s">
        <v>199</v>
      </c>
      <c r="H106" s="67" t="s">
        <v>199</v>
      </c>
      <c r="I106" s="67" t="s">
        <v>199</v>
      </c>
      <c r="J106" s="67" t="s">
        <v>199</v>
      </c>
      <c r="K106" s="67" t="s">
        <v>710</v>
      </c>
      <c r="L106" s="67" t="s">
        <v>710</v>
      </c>
      <c r="M106" s="69" t="s">
        <v>711</v>
      </c>
      <c r="N106" s="69" t="s">
        <v>704</v>
      </c>
      <c r="O106" s="67" t="s">
        <v>712</v>
      </c>
      <c r="P106" s="67" t="s">
        <v>119</v>
      </c>
      <c r="Q106" s="70">
        <v>45413</v>
      </c>
      <c r="R106" s="70">
        <v>45443</v>
      </c>
      <c r="S106" s="70" t="s">
        <v>1709</v>
      </c>
      <c r="T106" s="51"/>
      <c r="U106" s="67"/>
      <c r="V106" s="82"/>
      <c r="W106" s="67" t="s">
        <v>1694</v>
      </c>
      <c r="X106" s="67" t="s">
        <v>1721</v>
      </c>
      <c r="Y106" s="67" t="s">
        <v>199</v>
      </c>
      <c r="Z106" s="67" t="s">
        <v>199</v>
      </c>
      <c r="AA106" s="67" t="s">
        <v>199</v>
      </c>
      <c r="AB106" s="67" t="s">
        <v>1719</v>
      </c>
      <c r="AC106" s="67" t="s">
        <v>366</v>
      </c>
      <c r="AD106" s="67" t="s">
        <v>199</v>
      </c>
      <c r="AE106" s="67" t="s">
        <v>199</v>
      </c>
      <c r="AF106" s="67" t="s">
        <v>199</v>
      </c>
      <c r="AG106" s="67" t="s">
        <v>199</v>
      </c>
      <c r="AH106" s="67" t="s">
        <v>404</v>
      </c>
      <c r="AI106" s="67" t="s">
        <v>706</v>
      </c>
      <c r="AJ106" s="67" t="s">
        <v>666</v>
      </c>
    </row>
    <row r="107" spans="2:36" ht="199.5" hidden="1" x14ac:dyDescent="0.2">
      <c r="B107" s="67" t="s">
        <v>523</v>
      </c>
      <c r="C107" s="68" t="s">
        <v>524</v>
      </c>
      <c r="D107" s="67" t="s">
        <v>685</v>
      </c>
      <c r="E107" s="67" t="s">
        <v>687</v>
      </c>
      <c r="F107" s="67" t="s">
        <v>282</v>
      </c>
      <c r="G107" s="67" t="s">
        <v>199</v>
      </c>
      <c r="H107" s="67" t="s">
        <v>199</v>
      </c>
      <c r="I107" s="67" t="s">
        <v>199</v>
      </c>
      <c r="J107" s="67" t="s">
        <v>199</v>
      </c>
      <c r="K107" s="67" t="s">
        <v>713</v>
      </c>
      <c r="L107" s="67" t="s">
        <v>713</v>
      </c>
      <c r="M107" s="69" t="s">
        <v>714</v>
      </c>
      <c r="N107" s="67" t="s">
        <v>715</v>
      </c>
      <c r="O107" s="67"/>
      <c r="P107" s="67" t="s">
        <v>1698</v>
      </c>
      <c r="Q107" s="70">
        <v>45444</v>
      </c>
      <c r="R107" s="70">
        <v>45504</v>
      </c>
      <c r="S107" s="70" t="s">
        <v>1709</v>
      </c>
      <c r="T107" s="86">
        <f>(1*20*2)*(4687696/30/8)</f>
        <v>781282.66666666663</v>
      </c>
      <c r="U107" s="87">
        <v>186</v>
      </c>
      <c r="V107" s="70"/>
      <c r="W107" s="67" t="s">
        <v>1694</v>
      </c>
      <c r="X107" s="67" t="s">
        <v>1721</v>
      </c>
      <c r="Y107" s="67" t="s">
        <v>199</v>
      </c>
      <c r="Z107" s="67" t="s">
        <v>199</v>
      </c>
      <c r="AA107" s="67" t="s">
        <v>199</v>
      </c>
      <c r="AB107" s="67" t="s">
        <v>1719</v>
      </c>
      <c r="AC107" s="67" t="s">
        <v>366</v>
      </c>
      <c r="AD107" s="67" t="s">
        <v>199</v>
      </c>
      <c r="AE107" s="67" t="s">
        <v>199</v>
      </c>
      <c r="AF107" s="67" t="s">
        <v>199</v>
      </c>
      <c r="AG107" s="67" t="s">
        <v>199</v>
      </c>
      <c r="AH107" s="67" t="s">
        <v>404</v>
      </c>
      <c r="AI107" s="67" t="s">
        <v>706</v>
      </c>
      <c r="AJ107" s="67" t="s">
        <v>666</v>
      </c>
    </row>
    <row r="108" spans="2:36" ht="128.25" hidden="1" x14ac:dyDescent="0.2">
      <c r="B108" s="67" t="s">
        <v>455</v>
      </c>
      <c r="C108" s="68" t="s">
        <v>456</v>
      </c>
      <c r="D108" s="67" t="s">
        <v>716</v>
      </c>
      <c r="E108" s="67" t="s">
        <v>717</v>
      </c>
      <c r="F108" s="67" t="s">
        <v>561</v>
      </c>
      <c r="G108" s="67" t="s">
        <v>199</v>
      </c>
      <c r="H108" s="67" t="s">
        <v>199</v>
      </c>
      <c r="I108" s="67" t="s">
        <v>199</v>
      </c>
      <c r="J108" s="67" t="s">
        <v>199</v>
      </c>
      <c r="K108" s="67" t="s">
        <v>718</v>
      </c>
      <c r="L108" s="67" t="s">
        <v>719</v>
      </c>
      <c r="M108" s="69" t="s">
        <v>720</v>
      </c>
      <c r="N108" s="67" t="s">
        <v>531</v>
      </c>
      <c r="O108" s="67" t="s">
        <v>532</v>
      </c>
      <c r="P108" s="67" t="s">
        <v>0</v>
      </c>
      <c r="Q108" s="70">
        <v>45292</v>
      </c>
      <c r="R108" s="88">
        <v>45473</v>
      </c>
      <c r="S108" s="70" t="s">
        <v>1709</v>
      </c>
      <c r="T108" s="70"/>
      <c r="U108" s="67"/>
      <c r="V108" s="71">
        <v>0.1</v>
      </c>
      <c r="W108" s="67" t="s">
        <v>1703</v>
      </c>
      <c r="X108" s="67" t="s">
        <v>1721</v>
      </c>
      <c r="Y108" s="67" t="s">
        <v>199</v>
      </c>
      <c r="Z108" s="67" t="s">
        <v>199</v>
      </c>
      <c r="AA108" s="67" t="s">
        <v>199</v>
      </c>
      <c r="AB108" s="67" t="s">
        <v>366</v>
      </c>
      <c r="AC108" s="67" t="s">
        <v>199</v>
      </c>
      <c r="AD108" s="67" t="s">
        <v>199</v>
      </c>
      <c r="AE108" s="67" t="s">
        <v>199</v>
      </c>
      <c r="AF108" s="67" t="s">
        <v>199</v>
      </c>
      <c r="AG108" s="67" t="s">
        <v>199</v>
      </c>
      <c r="AH108" s="67" t="s">
        <v>367</v>
      </c>
      <c r="AI108" s="67" t="s">
        <v>721</v>
      </c>
      <c r="AJ108" s="67" t="s">
        <v>536</v>
      </c>
    </row>
    <row r="109" spans="2:36" ht="128.25" hidden="1" x14ac:dyDescent="0.2">
      <c r="B109" s="67" t="s">
        <v>455</v>
      </c>
      <c r="C109" s="68" t="s">
        <v>456</v>
      </c>
      <c r="D109" s="67" t="s">
        <v>716</v>
      </c>
      <c r="E109" s="67" t="s">
        <v>717</v>
      </c>
      <c r="F109" s="67" t="s">
        <v>561</v>
      </c>
      <c r="G109" s="67" t="s">
        <v>199</v>
      </c>
      <c r="H109" s="67" t="s">
        <v>199</v>
      </c>
      <c r="I109" s="67" t="s">
        <v>199</v>
      </c>
      <c r="J109" s="67" t="s">
        <v>199</v>
      </c>
      <c r="K109" s="67" t="s">
        <v>722</v>
      </c>
      <c r="L109" s="67" t="s">
        <v>723</v>
      </c>
      <c r="M109" s="69" t="s">
        <v>720</v>
      </c>
      <c r="N109" s="67" t="s">
        <v>531</v>
      </c>
      <c r="O109" s="67" t="s">
        <v>532</v>
      </c>
      <c r="P109" s="67" t="s">
        <v>0</v>
      </c>
      <c r="Q109" s="70">
        <v>45474</v>
      </c>
      <c r="R109" s="88">
        <v>45641</v>
      </c>
      <c r="S109" s="70" t="s">
        <v>1709</v>
      </c>
      <c r="T109" s="51"/>
      <c r="U109" s="67"/>
      <c r="V109" s="71">
        <v>0.1</v>
      </c>
      <c r="W109" s="67" t="s">
        <v>1703</v>
      </c>
      <c r="X109" s="67" t="s">
        <v>1721</v>
      </c>
      <c r="Y109" s="67" t="s">
        <v>199</v>
      </c>
      <c r="Z109" s="67" t="s">
        <v>199</v>
      </c>
      <c r="AA109" s="67" t="s">
        <v>199</v>
      </c>
      <c r="AB109" s="67" t="s">
        <v>366</v>
      </c>
      <c r="AC109" s="67" t="s">
        <v>199</v>
      </c>
      <c r="AD109" s="67" t="s">
        <v>199</v>
      </c>
      <c r="AE109" s="67" t="s">
        <v>199</v>
      </c>
      <c r="AF109" s="67" t="s">
        <v>199</v>
      </c>
      <c r="AG109" s="67" t="s">
        <v>199</v>
      </c>
      <c r="AH109" s="67" t="s">
        <v>367</v>
      </c>
      <c r="AI109" s="67" t="s">
        <v>721</v>
      </c>
      <c r="AJ109" s="67" t="s">
        <v>536</v>
      </c>
    </row>
    <row r="110" spans="2:36" ht="128.25" hidden="1" x14ac:dyDescent="0.2">
      <c r="B110" s="67" t="s">
        <v>455</v>
      </c>
      <c r="C110" s="68" t="s">
        <v>456</v>
      </c>
      <c r="D110" s="67" t="s">
        <v>716</v>
      </c>
      <c r="E110" s="67" t="s">
        <v>717</v>
      </c>
      <c r="F110" s="67" t="s">
        <v>561</v>
      </c>
      <c r="G110" s="67" t="s">
        <v>199</v>
      </c>
      <c r="H110" s="67" t="s">
        <v>199</v>
      </c>
      <c r="I110" s="67" t="s">
        <v>199</v>
      </c>
      <c r="J110" s="67" t="s">
        <v>199</v>
      </c>
      <c r="K110" s="67" t="s">
        <v>724</v>
      </c>
      <c r="L110" s="69" t="s">
        <v>725</v>
      </c>
      <c r="M110" s="67" t="s">
        <v>726</v>
      </c>
      <c r="N110" s="67" t="s">
        <v>531</v>
      </c>
      <c r="O110" s="67" t="s">
        <v>532</v>
      </c>
      <c r="P110" s="67" t="s">
        <v>0</v>
      </c>
      <c r="Q110" s="70">
        <v>45292</v>
      </c>
      <c r="R110" s="88">
        <v>45473</v>
      </c>
      <c r="S110" s="70" t="s">
        <v>1709</v>
      </c>
      <c r="T110" s="51"/>
      <c r="U110" s="67"/>
      <c r="V110" s="71">
        <v>0.1</v>
      </c>
      <c r="W110" s="67" t="s">
        <v>1703</v>
      </c>
      <c r="X110" s="67" t="s">
        <v>1721</v>
      </c>
      <c r="Y110" s="67" t="s">
        <v>199</v>
      </c>
      <c r="Z110" s="67" t="s">
        <v>199</v>
      </c>
      <c r="AA110" s="67" t="s">
        <v>199</v>
      </c>
      <c r="AB110" s="67" t="s">
        <v>366</v>
      </c>
      <c r="AC110" s="67" t="s">
        <v>199</v>
      </c>
      <c r="AD110" s="67" t="s">
        <v>199</v>
      </c>
      <c r="AE110" s="67" t="s">
        <v>199</v>
      </c>
      <c r="AF110" s="67" t="s">
        <v>199</v>
      </c>
      <c r="AG110" s="67" t="s">
        <v>199</v>
      </c>
      <c r="AH110" s="67" t="s">
        <v>367</v>
      </c>
      <c r="AI110" s="67" t="s">
        <v>411</v>
      </c>
      <c r="AJ110" s="67" t="s">
        <v>536</v>
      </c>
    </row>
    <row r="111" spans="2:36" ht="128.25" hidden="1" x14ac:dyDescent="0.2">
      <c r="B111" s="67" t="s">
        <v>455</v>
      </c>
      <c r="C111" s="68" t="s">
        <v>456</v>
      </c>
      <c r="D111" s="67" t="s">
        <v>716</v>
      </c>
      <c r="E111" s="67" t="s">
        <v>717</v>
      </c>
      <c r="F111" s="67" t="s">
        <v>561</v>
      </c>
      <c r="G111" s="67" t="s">
        <v>199</v>
      </c>
      <c r="H111" s="67" t="s">
        <v>199</v>
      </c>
      <c r="I111" s="67" t="s">
        <v>199</v>
      </c>
      <c r="J111" s="67" t="s">
        <v>199</v>
      </c>
      <c r="K111" s="67" t="s">
        <v>727</v>
      </c>
      <c r="L111" s="69" t="s">
        <v>725</v>
      </c>
      <c r="M111" s="67" t="s">
        <v>726</v>
      </c>
      <c r="N111" s="67" t="s">
        <v>532</v>
      </c>
      <c r="O111" s="67" t="s">
        <v>531</v>
      </c>
      <c r="P111" s="67" t="s">
        <v>0</v>
      </c>
      <c r="Q111" s="70">
        <v>45474</v>
      </c>
      <c r="R111" s="88">
        <v>45641</v>
      </c>
      <c r="S111" s="70" t="s">
        <v>1709</v>
      </c>
      <c r="T111" s="51"/>
      <c r="U111" s="67"/>
      <c r="V111" s="71">
        <v>0.3</v>
      </c>
      <c r="W111" s="67" t="s">
        <v>1703</v>
      </c>
      <c r="X111" s="67" t="s">
        <v>1721</v>
      </c>
      <c r="Y111" s="67" t="s">
        <v>199</v>
      </c>
      <c r="Z111" s="67" t="s">
        <v>199</v>
      </c>
      <c r="AA111" s="67" t="s">
        <v>199</v>
      </c>
      <c r="AB111" s="67" t="s">
        <v>366</v>
      </c>
      <c r="AC111" s="67" t="s">
        <v>199</v>
      </c>
      <c r="AD111" s="67" t="s">
        <v>199</v>
      </c>
      <c r="AE111" s="67" t="s">
        <v>199</v>
      </c>
      <c r="AF111" s="67" t="s">
        <v>199</v>
      </c>
      <c r="AG111" s="67" t="s">
        <v>199</v>
      </c>
      <c r="AH111" s="67" t="s">
        <v>367</v>
      </c>
      <c r="AI111" s="67" t="s">
        <v>411</v>
      </c>
      <c r="AJ111" s="67" t="s">
        <v>536</v>
      </c>
    </row>
    <row r="112" spans="2:36" ht="128.25" hidden="1" x14ac:dyDescent="0.2">
      <c r="B112" s="67" t="s">
        <v>455</v>
      </c>
      <c r="C112" s="68" t="s">
        <v>456</v>
      </c>
      <c r="D112" s="67" t="s">
        <v>716</v>
      </c>
      <c r="E112" s="67" t="s">
        <v>717</v>
      </c>
      <c r="F112" s="67" t="s">
        <v>561</v>
      </c>
      <c r="G112" s="67" t="s">
        <v>199</v>
      </c>
      <c r="H112" s="67" t="s">
        <v>199</v>
      </c>
      <c r="I112" s="67" t="s">
        <v>199</v>
      </c>
      <c r="J112" s="67" t="s">
        <v>199</v>
      </c>
      <c r="K112" s="67" t="s">
        <v>1800</v>
      </c>
      <c r="L112" s="67" t="s">
        <v>729</v>
      </c>
      <c r="M112" s="69" t="s">
        <v>730</v>
      </c>
      <c r="N112" s="67" t="s">
        <v>531</v>
      </c>
      <c r="O112" s="67" t="s">
        <v>532</v>
      </c>
      <c r="P112" s="67" t="s">
        <v>0</v>
      </c>
      <c r="Q112" s="70">
        <v>45474</v>
      </c>
      <c r="R112" s="70">
        <v>45641</v>
      </c>
      <c r="S112" s="70" t="s">
        <v>1709</v>
      </c>
      <c r="T112" s="51"/>
      <c r="U112" s="67"/>
      <c r="V112" s="71">
        <v>0.2</v>
      </c>
      <c r="W112" s="67" t="s">
        <v>1703</v>
      </c>
      <c r="X112" s="67" t="s">
        <v>1721</v>
      </c>
      <c r="Y112" s="67" t="s">
        <v>199</v>
      </c>
      <c r="Z112" s="67" t="s">
        <v>199</v>
      </c>
      <c r="AA112" s="67" t="s">
        <v>199</v>
      </c>
      <c r="AB112" s="67" t="s">
        <v>366</v>
      </c>
      <c r="AC112" s="67" t="s">
        <v>199</v>
      </c>
      <c r="AD112" s="67" t="s">
        <v>199</v>
      </c>
      <c r="AE112" s="67" t="s">
        <v>199</v>
      </c>
      <c r="AF112" s="67" t="s">
        <v>199</v>
      </c>
      <c r="AG112" s="67" t="s">
        <v>199</v>
      </c>
      <c r="AH112" s="67" t="s">
        <v>404</v>
      </c>
      <c r="AI112" s="67" t="s">
        <v>612</v>
      </c>
      <c r="AJ112" s="67" t="s">
        <v>536</v>
      </c>
    </row>
    <row r="113" spans="2:36" ht="128.25" hidden="1" x14ac:dyDescent="0.2">
      <c r="B113" s="67" t="s">
        <v>455</v>
      </c>
      <c r="C113" s="68" t="s">
        <v>456</v>
      </c>
      <c r="D113" s="67" t="s">
        <v>716</v>
      </c>
      <c r="E113" s="67" t="s">
        <v>717</v>
      </c>
      <c r="F113" s="67" t="s">
        <v>561</v>
      </c>
      <c r="G113" s="67" t="s">
        <v>199</v>
      </c>
      <c r="H113" s="67" t="s">
        <v>199</v>
      </c>
      <c r="I113" s="67" t="s">
        <v>199</v>
      </c>
      <c r="J113" s="67" t="s">
        <v>199</v>
      </c>
      <c r="K113" s="67" t="s">
        <v>731</v>
      </c>
      <c r="L113" s="67" t="s">
        <v>1801</v>
      </c>
      <c r="M113" s="69" t="s">
        <v>733</v>
      </c>
      <c r="N113" s="67" t="s">
        <v>531</v>
      </c>
      <c r="O113" s="67" t="s">
        <v>532</v>
      </c>
      <c r="P113" s="67" t="s">
        <v>0</v>
      </c>
      <c r="Q113" s="70">
        <v>45505</v>
      </c>
      <c r="R113" s="70">
        <v>45595</v>
      </c>
      <c r="S113" s="70" t="s">
        <v>1709</v>
      </c>
      <c r="T113" s="51"/>
      <c r="U113" s="67"/>
      <c r="V113" s="71">
        <v>0.1</v>
      </c>
      <c r="W113" s="67" t="s">
        <v>1703</v>
      </c>
      <c r="X113" s="67" t="s">
        <v>1721</v>
      </c>
      <c r="Y113" s="67" t="s">
        <v>199</v>
      </c>
      <c r="Z113" s="67" t="s">
        <v>199</v>
      </c>
      <c r="AA113" s="67" t="s">
        <v>199</v>
      </c>
      <c r="AB113" s="67" t="s">
        <v>366</v>
      </c>
      <c r="AC113" s="67" t="s">
        <v>1719</v>
      </c>
      <c r="AD113" s="67" t="s">
        <v>199</v>
      </c>
      <c r="AE113" s="67" t="s">
        <v>199</v>
      </c>
      <c r="AF113" s="67" t="s">
        <v>199</v>
      </c>
      <c r="AG113" s="67" t="s">
        <v>199</v>
      </c>
      <c r="AH113" s="67" t="s">
        <v>404</v>
      </c>
      <c r="AI113" s="67" t="s">
        <v>612</v>
      </c>
      <c r="AJ113" s="67" t="s">
        <v>536</v>
      </c>
    </row>
    <row r="114" spans="2:36" ht="128.25" hidden="1" x14ac:dyDescent="0.2">
      <c r="B114" s="67" t="s">
        <v>455</v>
      </c>
      <c r="C114" s="68" t="s">
        <v>456</v>
      </c>
      <c r="D114" s="67" t="s">
        <v>716</v>
      </c>
      <c r="E114" s="67" t="s">
        <v>717</v>
      </c>
      <c r="F114" s="67" t="s">
        <v>561</v>
      </c>
      <c r="G114" s="67" t="s">
        <v>199</v>
      </c>
      <c r="H114" s="67" t="s">
        <v>199</v>
      </c>
      <c r="I114" s="67" t="s">
        <v>199</v>
      </c>
      <c r="J114" s="67" t="s">
        <v>199</v>
      </c>
      <c r="K114" s="67" t="s">
        <v>734</v>
      </c>
      <c r="L114" s="67" t="s">
        <v>1802</v>
      </c>
      <c r="M114" s="69" t="s">
        <v>736</v>
      </c>
      <c r="N114" s="67" t="s">
        <v>532</v>
      </c>
      <c r="O114" s="67" t="s">
        <v>531</v>
      </c>
      <c r="P114" s="67" t="s">
        <v>0</v>
      </c>
      <c r="Q114" s="70">
        <v>45292</v>
      </c>
      <c r="R114" s="70">
        <v>45473</v>
      </c>
      <c r="S114" s="70" t="s">
        <v>1709</v>
      </c>
      <c r="T114" s="51"/>
      <c r="U114" s="67"/>
      <c r="V114" s="71">
        <v>0.1</v>
      </c>
      <c r="W114" s="67" t="s">
        <v>1703</v>
      </c>
      <c r="X114" s="67" t="s">
        <v>1721</v>
      </c>
      <c r="Y114" s="67" t="s">
        <v>199</v>
      </c>
      <c r="Z114" s="67" t="s">
        <v>199</v>
      </c>
      <c r="AA114" s="67" t="s">
        <v>199</v>
      </c>
      <c r="AB114" s="67" t="s">
        <v>366</v>
      </c>
      <c r="AC114" s="67" t="s">
        <v>1695</v>
      </c>
      <c r="AD114" s="67" t="s">
        <v>199</v>
      </c>
      <c r="AE114" s="67" t="s">
        <v>199</v>
      </c>
      <c r="AF114" s="67" t="s">
        <v>199</v>
      </c>
      <c r="AG114" s="67" t="s">
        <v>199</v>
      </c>
      <c r="AH114" s="67" t="s">
        <v>367</v>
      </c>
      <c r="AI114" s="67" t="s">
        <v>650</v>
      </c>
      <c r="AJ114" s="67" t="s">
        <v>536</v>
      </c>
    </row>
    <row r="115" spans="2:36" ht="128.25" hidden="1" x14ac:dyDescent="0.2">
      <c r="B115" s="67" t="s">
        <v>455</v>
      </c>
      <c r="C115" s="68" t="s">
        <v>456</v>
      </c>
      <c r="D115" s="67" t="s">
        <v>716</v>
      </c>
      <c r="E115" s="67" t="s">
        <v>717</v>
      </c>
      <c r="F115" s="67" t="s">
        <v>561</v>
      </c>
      <c r="G115" s="67" t="s">
        <v>199</v>
      </c>
      <c r="H115" s="67" t="s">
        <v>199</v>
      </c>
      <c r="I115" s="67" t="s">
        <v>199</v>
      </c>
      <c r="J115" s="67" t="s">
        <v>199</v>
      </c>
      <c r="K115" s="67" t="s">
        <v>737</v>
      </c>
      <c r="L115" s="67" t="s">
        <v>738</v>
      </c>
      <c r="M115" s="69" t="s">
        <v>739</v>
      </c>
      <c r="N115" s="67" t="s">
        <v>259</v>
      </c>
      <c r="O115" s="67" t="s">
        <v>740</v>
      </c>
      <c r="P115" s="69" t="s">
        <v>72</v>
      </c>
      <c r="Q115" s="70">
        <v>45292</v>
      </c>
      <c r="R115" s="70">
        <v>45641</v>
      </c>
      <c r="S115" s="75" t="s">
        <v>199</v>
      </c>
      <c r="T115" s="51"/>
      <c r="U115" s="67"/>
      <c r="V115" s="71">
        <v>1</v>
      </c>
      <c r="W115" s="67" t="s">
        <v>1721</v>
      </c>
      <c r="X115" s="67" t="s">
        <v>199</v>
      </c>
      <c r="Y115" s="67" t="s">
        <v>199</v>
      </c>
      <c r="Z115" s="67" t="s">
        <v>199</v>
      </c>
      <c r="AA115" s="67" t="s">
        <v>199</v>
      </c>
      <c r="AB115" s="67" t="s">
        <v>1716</v>
      </c>
      <c r="AC115" s="67" t="s">
        <v>199</v>
      </c>
      <c r="AD115" s="67" t="s">
        <v>199</v>
      </c>
      <c r="AE115" s="67" t="s">
        <v>199</v>
      </c>
      <c r="AF115" s="67" t="s">
        <v>199</v>
      </c>
      <c r="AG115" s="67" t="s">
        <v>199</v>
      </c>
      <c r="AH115" s="67" t="s">
        <v>199</v>
      </c>
      <c r="AI115" s="67" t="s">
        <v>199</v>
      </c>
      <c r="AJ115" s="69" t="s">
        <v>262</v>
      </c>
    </row>
    <row r="116" spans="2:36" ht="128.25" hidden="1" x14ac:dyDescent="0.2">
      <c r="B116" s="79" t="s">
        <v>455</v>
      </c>
      <c r="C116" s="80" t="s">
        <v>456</v>
      </c>
      <c r="D116" s="76" t="s">
        <v>716</v>
      </c>
      <c r="E116" s="76" t="s">
        <v>717</v>
      </c>
      <c r="F116" s="76" t="s">
        <v>561</v>
      </c>
      <c r="G116" s="76" t="s">
        <v>199</v>
      </c>
      <c r="H116" s="67" t="s">
        <v>199</v>
      </c>
      <c r="I116" s="67" t="s">
        <v>199</v>
      </c>
      <c r="J116" s="67" t="s">
        <v>199</v>
      </c>
      <c r="K116" s="67" t="s">
        <v>741</v>
      </c>
      <c r="L116" s="67" t="s">
        <v>1803</v>
      </c>
      <c r="M116" s="69" t="s">
        <v>743</v>
      </c>
      <c r="N116" s="67" t="s">
        <v>349</v>
      </c>
      <c r="O116" s="76" t="s">
        <v>398</v>
      </c>
      <c r="P116" s="67" t="s">
        <v>84</v>
      </c>
      <c r="Q116" s="70">
        <v>45324</v>
      </c>
      <c r="R116" s="70">
        <v>45626</v>
      </c>
      <c r="S116" s="70" t="s">
        <v>282</v>
      </c>
      <c r="T116" s="50" t="s">
        <v>206</v>
      </c>
      <c r="U116" s="69" t="s">
        <v>206</v>
      </c>
      <c r="V116" s="71">
        <v>1</v>
      </c>
      <c r="W116" s="67" t="s">
        <v>1694</v>
      </c>
      <c r="X116" s="67" t="s">
        <v>1707</v>
      </c>
      <c r="Y116" s="67" t="s">
        <v>1721</v>
      </c>
      <c r="Z116" s="67" t="s">
        <v>199</v>
      </c>
      <c r="AA116" s="69" t="s">
        <v>199</v>
      </c>
      <c r="AB116" s="67" t="s">
        <v>366</v>
      </c>
      <c r="AC116" s="67" t="s">
        <v>199</v>
      </c>
      <c r="AD116" s="67" t="s">
        <v>199</v>
      </c>
      <c r="AE116" s="67" t="s">
        <v>199</v>
      </c>
      <c r="AF116" s="67" t="s">
        <v>199</v>
      </c>
      <c r="AG116" s="67" t="s">
        <v>199</v>
      </c>
      <c r="AH116" s="67" t="s">
        <v>367</v>
      </c>
      <c r="AI116" s="67" t="s">
        <v>368</v>
      </c>
      <c r="AJ116" s="67" t="s">
        <v>420</v>
      </c>
    </row>
    <row r="117" spans="2:36" ht="128.25" hidden="1" x14ac:dyDescent="0.2">
      <c r="B117" s="67" t="s">
        <v>455</v>
      </c>
      <c r="C117" s="68" t="s">
        <v>456</v>
      </c>
      <c r="D117" s="67" t="s">
        <v>716</v>
      </c>
      <c r="E117" s="67" t="s">
        <v>717</v>
      </c>
      <c r="F117" s="67" t="s">
        <v>561</v>
      </c>
      <c r="G117" s="67" t="s">
        <v>199</v>
      </c>
      <c r="H117" s="67" t="s">
        <v>199</v>
      </c>
      <c r="I117" s="67" t="s">
        <v>199</v>
      </c>
      <c r="J117" s="67" t="s">
        <v>199</v>
      </c>
      <c r="K117" s="67" t="s">
        <v>744</v>
      </c>
      <c r="L117" s="67" t="s">
        <v>745</v>
      </c>
      <c r="M117" s="69" t="s">
        <v>746</v>
      </c>
      <c r="N117" s="67" t="s">
        <v>620</v>
      </c>
      <c r="O117" s="67" t="s">
        <v>621</v>
      </c>
      <c r="P117" s="67" t="s">
        <v>0</v>
      </c>
      <c r="Q117" s="75">
        <v>45292</v>
      </c>
      <c r="R117" s="75">
        <v>45641</v>
      </c>
      <c r="S117" s="75" t="s">
        <v>1709</v>
      </c>
      <c r="T117" s="51"/>
      <c r="U117" s="67"/>
      <c r="V117" s="69">
        <v>60</v>
      </c>
      <c r="W117" s="67" t="s">
        <v>1682</v>
      </c>
      <c r="X117" s="67" t="s">
        <v>1721</v>
      </c>
      <c r="Y117" s="67" t="s">
        <v>199</v>
      </c>
      <c r="Z117" s="67" t="s">
        <v>199</v>
      </c>
      <c r="AA117" s="67" t="s">
        <v>199</v>
      </c>
      <c r="AB117" s="67" t="s">
        <v>1675</v>
      </c>
      <c r="AC117" s="67" t="s">
        <v>1695</v>
      </c>
      <c r="AD117" s="67" t="s">
        <v>1719</v>
      </c>
      <c r="AE117" s="67" t="s">
        <v>199</v>
      </c>
      <c r="AF117" s="67" t="s">
        <v>199</v>
      </c>
      <c r="AG117" s="67" t="s">
        <v>199</v>
      </c>
      <c r="AH117" s="67" t="s">
        <v>199</v>
      </c>
      <c r="AI117" s="67" t="s">
        <v>199</v>
      </c>
      <c r="AJ117" s="67" t="s">
        <v>622</v>
      </c>
    </row>
    <row r="118" spans="2:36" ht="128.25" hidden="1" x14ac:dyDescent="0.2">
      <c r="B118" s="67" t="s">
        <v>455</v>
      </c>
      <c r="C118" s="68" t="s">
        <v>456</v>
      </c>
      <c r="D118" s="67" t="s">
        <v>716</v>
      </c>
      <c r="E118" s="67" t="s">
        <v>717</v>
      </c>
      <c r="F118" s="67" t="s">
        <v>561</v>
      </c>
      <c r="G118" s="67" t="s">
        <v>199</v>
      </c>
      <c r="H118" s="67" t="s">
        <v>199</v>
      </c>
      <c r="I118" s="67" t="s">
        <v>199</v>
      </c>
      <c r="J118" s="67" t="s">
        <v>199</v>
      </c>
      <c r="K118" s="67" t="s">
        <v>747</v>
      </c>
      <c r="L118" s="67" t="s">
        <v>748</v>
      </c>
      <c r="M118" s="69" t="s">
        <v>749</v>
      </c>
      <c r="N118" s="67" t="s">
        <v>620</v>
      </c>
      <c r="O118" s="67" t="s">
        <v>621</v>
      </c>
      <c r="P118" s="67" t="s">
        <v>0</v>
      </c>
      <c r="Q118" s="75">
        <v>45292</v>
      </c>
      <c r="R118" s="75">
        <v>45641</v>
      </c>
      <c r="S118" s="75" t="s">
        <v>1709</v>
      </c>
      <c r="T118" s="51"/>
      <c r="U118" s="67"/>
      <c r="V118" s="69">
        <v>40</v>
      </c>
      <c r="W118" s="67" t="s">
        <v>1682</v>
      </c>
      <c r="X118" s="67" t="s">
        <v>1721</v>
      </c>
      <c r="Y118" s="67" t="s">
        <v>199</v>
      </c>
      <c r="Z118" s="67" t="s">
        <v>199</v>
      </c>
      <c r="AA118" s="67" t="s">
        <v>199</v>
      </c>
      <c r="AB118" s="67" t="s">
        <v>1675</v>
      </c>
      <c r="AC118" s="67" t="s">
        <v>1695</v>
      </c>
      <c r="AD118" s="67" t="s">
        <v>1719</v>
      </c>
      <c r="AE118" s="67" t="s">
        <v>199</v>
      </c>
      <c r="AF118" s="67" t="s">
        <v>199</v>
      </c>
      <c r="AG118" s="67" t="s">
        <v>199</v>
      </c>
      <c r="AH118" s="67" t="s">
        <v>199</v>
      </c>
      <c r="AI118" s="67" t="s">
        <v>199</v>
      </c>
      <c r="AJ118" s="67" t="s">
        <v>622</v>
      </c>
    </row>
    <row r="119" spans="2:36" ht="128.25" hidden="1" x14ac:dyDescent="0.2">
      <c r="B119" s="67" t="s">
        <v>455</v>
      </c>
      <c r="C119" s="68" t="s">
        <v>456</v>
      </c>
      <c r="D119" s="67" t="s">
        <v>716</v>
      </c>
      <c r="E119" s="67" t="s">
        <v>717</v>
      </c>
      <c r="F119" s="67" t="s">
        <v>561</v>
      </c>
      <c r="G119" s="67" t="s">
        <v>199</v>
      </c>
      <c r="H119" s="67" t="s">
        <v>199</v>
      </c>
      <c r="I119" s="67" t="s">
        <v>199</v>
      </c>
      <c r="J119" s="67" t="s">
        <v>199</v>
      </c>
      <c r="K119" s="84" t="s">
        <v>750</v>
      </c>
      <c r="L119" s="67" t="s">
        <v>751</v>
      </c>
      <c r="M119" s="69" t="s">
        <v>752</v>
      </c>
      <c r="N119" s="67" t="s">
        <v>673</v>
      </c>
      <c r="O119" s="78" t="s">
        <v>674</v>
      </c>
      <c r="P119" s="67" t="s">
        <v>0</v>
      </c>
      <c r="Q119" s="70">
        <v>45292</v>
      </c>
      <c r="R119" s="70">
        <v>45473</v>
      </c>
      <c r="S119" s="70" t="s">
        <v>0</v>
      </c>
      <c r="T119" s="51"/>
      <c r="U119" s="67"/>
      <c r="V119" s="67">
        <v>40</v>
      </c>
      <c r="W119" s="67" t="s">
        <v>1722</v>
      </c>
      <c r="X119" s="67" t="s">
        <v>1590</v>
      </c>
      <c r="Y119" s="67" t="s">
        <v>1721</v>
      </c>
      <c r="Z119" s="67" t="s">
        <v>199</v>
      </c>
      <c r="AA119" s="67" t="s">
        <v>199</v>
      </c>
      <c r="AB119" s="67" t="s">
        <v>1716</v>
      </c>
      <c r="AC119" s="67" t="s">
        <v>199</v>
      </c>
      <c r="AD119" s="67" t="s">
        <v>199</v>
      </c>
      <c r="AE119" s="67" t="s">
        <v>199</v>
      </c>
      <c r="AF119" s="67" t="s">
        <v>199</v>
      </c>
      <c r="AG119" s="67" t="s">
        <v>199</v>
      </c>
      <c r="AH119" s="67" t="s">
        <v>199</v>
      </c>
      <c r="AI119" s="67" t="s">
        <v>199</v>
      </c>
      <c r="AJ119" s="67" t="s">
        <v>675</v>
      </c>
    </row>
    <row r="120" spans="2:36" ht="128.25" hidden="1" x14ac:dyDescent="0.2">
      <c r="B120" s="67" t="s">
        <v>455</v>
      </c>
      <c r="C120" s="68" t="s">
        <v>456</v>
      </c>
      <c r="D120" s="67" t="s">
        <v>716</v>
      </c>
      <c r="E120" s="67" t="s">
        <v>717</v>
      </c>
      <c r="F120" s="67" t="s">
        <v>561</v>
      </c>
      <c r="G120" s="67" t="s">
        <v>199</v>
      </c>
      <c r="H120" s="67" t="s">
        <v>199</v>
      </c>
      <c r="I120" s="67" t="s">
        <v>199</v>
      </c>
      <c r="J120" s="67" t="s">
        <v>199</v>
      </c>
      <c r="K120" s="84" t="s">
        <v>754</v>
      </c>
      <c r="L120" s="67" t="s">
        <v>755</v>
      </c>
      <c r="M120" s="69" t="s">
        <v>1804</v>
      </c>
      <c r="N120" s="67" t="s">
        <v>673</v>
      </c>
      <c r="O120" s="78" t="s">
        <v>674</v>
      </c>
      <c r="P120" s="67" t="s">
        <v>0</v>
      </c>
      <c r="Q120" s="70">
        <v>45505</v>
      </c>
      <c r="R120" s="70">
        <v>45641</v>
      </c>
      <c r="S120" s="70" t="s">
        <v>0</v>
      </c>
      <c r="T120" s="51"/>
      <c r="U120" s="67"/>
      <c r="V120" s="67">
        <v>10</v>
      </c>
      <c r="W120" s="67" t="s">
        <v>1722</v>
      </c>
      <c r="X120" s="67" t="s">
        <v>1590</v>
      </c>
      <c r="Y120" s="67" t="s">
        <v>1721</v>
      </c>
      <c r="Z120" s="67" t="s">
        <v>199</v>
      </c>
      <c r="AA120" s="67" t="s">
        <v>199</v>
      </c>
      <c r="AB120" s="67" t="s">
        <v>1719</v>
      </c>
      <c r="AC120" s="67" t="s">
        <v>199</v>
      </c>
      <c r="AD120" s="67" t="s">
        <v>199</v>
      </c>
      <c r="AE120" s="67" t="s">
        <v>199</v>
      </c>
      <c r="AF120" s="67" t="s">
        <v>199</v>
      </c>
      <c r="AG120" s="67" t="s">
        <v>199</v>
      </c>
      <c r="AH120" s="67" t="s">
        <v>199</v>
      </c>
      <c r="AI120" s="67" t="s">
        <v>199</v>
      </c>
      <c r="AJ120" s="67" t="s">
        <v>675</v>
      </c>
    </row>
    <row r="121" spans="2:36" ht="128.25" hidden="1" x14ac:dyDescent="0.2">
      <c r="B121" s="67" t="s">
        <v>455</v>
      </c>
      <c r="C121" s="68" t="s">
        <v>456</v>
      </c>
      <c r="D121" s="67" t="s">
        <v>716</v>
      </c>
      <c r="E121" s="67" t="s">
        <v>717</v>
      </c>
      <c r="F121" s="67" t="s">
        <v>561</v>
      </c>
      <c r="G121" s="67" t="s">
        <v>199</v>
      </c>
      <c r="H121" s="67" t="s">
        <v>199</v>
      </c>
      <c r="I121" s="67" t="s">
        <v>199</v>
      </c>
      <c r="J121" s="67" t="s">
        <v>199</v>
      </c>
      <c r="K121" s="84" t="s">
        <v>758</v>
      </c>
      <c r="L121" s="67" t="s">
        <v>1805</v>
      </c>
      <c r="M121" s="69" t="s">
        <v>760</v>
      </c>
      <c r="N121" s="67" t="s">
        <v>673</v>
      </c>
      <c r="O121" s="78" t="s">
        <v>674</v>
      </c>
      <c r="P121" s="67" t="s">
        <v>0</v>
      </c>
      <c r="Q121" s="70">
        <v>45292</v>
      </c>
      <c r="R121" s="70">
        <v>45473</v>
      </c>
      <c r="S121" s="70" t="s">
        <v>0</v>
      </c>
      <c r="T121" s="51"/>
      <c r="U121" s="67"/>
      <c r="V121" s="67">
        <v>30</v>
      </c>
      <c r="W121" s="67" t="s">
        <v>1722</v>
      </c>
      <c r="X121" s="67" t="s">
        <v>1590</v>
      </c>
      <c r="Y121" s="67" t="s">
        <v>1721</v>
      </c>
      <c r="Z121" s="67" t="s">
        <v>199</v>
      </c>
      <c r="AA121" s="67" t="s">
        <v>199</v>
      </c>
      <c r="AB121" s="67" t="s">
        <v>1719</v>
      </c>
      <c r="AC121" s="67" t="s">
        <v>199</v>
      </c>
      <c r="AD121" s="67" t="s">
        <v>199</v>
      </c>
      <c r="AE121" s="67" t="s">
        <v>199</v>
      </c>
      <c r="AF121" s="67" t="s">
        <v>199</v>
      </c>
      <c r="AG121" s="67" t="s">
        <v>199</v>
      </c>
      <c r="AH121" s="67" t="s">
        <v>199</v>
      </c>
      <c r="AI121" s="67" t="s">
        <v>199</v>
      </c>
      <c r="AJ121" s="67" t="s">
        <v>675</v>
      </c>
    </row>
    <row r="122" spans="2:36" ht="128.25" hidden="1" x14ac:dyDescent="0.2">
      <c r="B122" s="67" t="s">
        <v>455</v>
      </c>
      <c r="C122" s="68" t="s">
        <v>456</v>
      </c>
      <c r="D122" s="67" t="s">
        <v>716</v>
      </c>
      <c r="E122" s="67" t="s">
        <v>717</v>
      </c>
      <c r="F122" s="67" t="s">
        <v>561</v>
      </c>
      <c r="G122" s="67" t="s">
        <v>199</v>
      </c>
      <c r="H122" s="67" t="s">
        <v>199</v>
      </c>
      <c r="I122" s="67" t="s">
        <v>199</v>
      </c>
      <c r="J122" s="67" t="s">
        <v>199</v>
      </c>
      <c r="K122" s="84" t="s">
        <v>761</v>
      </c>
      <c r="L122" s="67" t="s">
        <v>762</v>
      </c>
      <c r="M122" s="69" t="s">
        <v>763</v>
      </c>
      <c r="N122" s="67" t="s">
        <v>673</v>
      </c>
      <c r="O122" s="78" t="s">
        <v>674</v>
      </c>
      <c r="P122" s="67" t="s">
        <v>0</v>
      </c>
      <c r="Q122" s="70">
        <v>45474</v>
      </c>
      <c r="R122" s="70">
        <v>45641</v>
      </c>
      <c r="S122" s="70" t="s">
        <v>0</v>
      </c>
      <c r="T122" s="51"/>
      <c r="U122" s="67"/>
      <c r="V122" s="67">
        <v>10</v>
      </c>
      <c r="W122" s="67" t="s">
        <v>1722</v>
      </c>
      <c r="X122" s="67" t="s">
        <v>1590</v>
      </c>
      <c r="Y122" s="67" t="s">
        <v>1721</v>
      </c>
      <c r="Z122" s="67" t="s">
        <v>199</v>
      </c>
      <c r="AA122" s="67" t="s">
        <v>199</v>
      </c>
      <c r="AB122" s="67" t="s">
        <v>1719</v>
      </c>
      <c r="AC122" s="67" t="s">
        <v>199</v>
      </c>
      <c r="AD122" s="67" t="s">
        <v>199</v>
      </c>
      <c r="AE122" s="67" t="s">
        <v>199</v>
      </c>
      <c r="AF122" s="67" t="s">
        <v>199</v>
      </c>
      <c r="AG122" s="67" t="s">
        <v>199</v>
      </c>
      <c r="AH122" s="67" t="s">
        <v>199</v>
      </c>
      <c r="AI122" s="67" t="s">
        <v>199</v>
      </c>
      <c r="AJ122" s="67" t="s">
        <v>675</v>
      </c>
    </row>
    <row r="123" spans="2:36" ht="128.25" hidden="1" x14ac:dyDescent="0.2">
      <c r="B123" s="67" t="s">
        <v>455</v>
      </c>
      <c r="C123" s="68" t="s">
        <v>456</v>
      </c>
      <c r="D123" s="67" t="s">
        <v>716</v>
      </c>
      <c r="E123" s="67" t="s">
        <v>717</v>
      </c>
      <c r="F123" s="67" t="s">
        <v>765</v>
      </c>
      <c r="G123" s="67" t="s">
        <v>199</v>
      </c>
      <c r="H123" s="67" t="s">
        <v>199</v>
      </c>
      <c r="I123" s="67" t="s">
        <v>199</v>
      </c>
      <c r="J123" s="67" t="s">
        <v>199</v>
      </c>
      <c r="K123" s="84" t="s">
        <v>766</v>
      </c>
      <c r="L123" s="84" t="s">
        <v>1806</v>
      </c>
      <c r="M123" s="69" t="s">
        <v>768</v>
      </c>
      <c r="N123" s="67" t="s">
        <v>673</v>
      </c>
      <c r="O123" s="78" t="s">
        <v>674</v>
      </c>
      <c r="P123" s="67" t="s">
        <v>0</v>
      </c>
      <c r="Q123" s="70">
        <v>45473</v>
      </c>
      <c r="R123" s="70">
        <v>45641</v>
      </c>
      <c r="S123" s="70" t="s">
        <v>1709</v>
      </c>
      <c r="T123" s="51"/>
      <c r="U123" s="67"/>
      <c r="V123" s="67">
        <v>50</v>
      </c>
      <c r="W123" s="67" t="s">
        <v>1722</v>
      </c>
      <c r="X123" s="67" t="s">
        <v>1590</v>
      </c>
      <c r="Y123" s="67" t="s">
        <v>356</v>
      </c>
      <c r="Z123" s="67" t="s">
        <v>1721</v>
      </c>
      <c r="AA123" s="67" t="s">
        <v>199</v>
      </c>
      <c r="AB123" s="67" t="s">
        <v>1719</v>
      </c>
      <c r="AC123" s="67" t="s">
        <v>199</v>
      </c>
      <c r="AD123" s="67" t="s">
        <v>199</v>
      </c>
      <c r="AE123" s="67" t="s">
        <v>199</v>
      </c>
      <c r="AF123" s="67" t="s">
        <v>199</v>
      </c>
      <c r="AG123" s="67" t="s">
        <v>199</v>
      </c>
      <c r="AH123" s="67" t="s">
        <v>199</v>
      </c>
      <c r="AI123" s="67" t="s">
        <v>199</v>
      </c>
      <c r="AJ123" s="67" t="s">
        <v>675</v>
      </c>
    </row>
    <row r="124" spans="2:36" ht="128.25" hidden="1" x14ac:dyDescent="0.2">
      <c r="B124" s="67" t="s">
        <v>455</v>
      </c>
      <c r="C124" s="68" t="s">
        <v>456</v>
      </c>
      <c r="D124" s="67" t="s">
        <v>716</v>
      </c>
      <c r="E124" s="67" t="s">
        <v>717</v>
      </c>
      <c r="F124" s="67" t="s">
        <v>765</v>
      </c>
      <c r="G124" s="67" t="s">
        <v>199</v>
      </c>
      <c r="H124" s="67" t="s">
        <v>199</v>
      </c>
      <c r="I124" s="67" t="s">
        <v>199</v>
      </c>
      <c r="J124" s="67" t="s">
        <v>199</v>
      </c>
      <c r="K124" s="84" t="s">
        <v>769</v>
      </c>
      <c r="L124" s="84" t="s">
        <v>770</v>
      </c>
      <c r="M124" s="69" t="s">
        <v>771</v>
      </c>
      <c r="N124" s="67" t="s">
        <v>673</v>
      </c>
      <c r="O124" s="78" t="s">
        <v>674</v>
      </c>
      <c r="P124" s="67" t="s">
        <v>0</v>
      </c>
      <c r="Q124" s="70">
        <v>45292</v>
      </c>
      <c r="R124" s="70">
        <v>45641</v>
      </c>
      <c r="S124" s="70" t="s">
        <v>1709</v>
      </c>
      <c r="T124" s="51"/>
      <c r="U124" s="67"/>
      <c r="V124" s="67">
        <v>50</v>
      </c>
      <c r="W124" s="67" t="s">
        <v>1722</v>
      </c>
      <c r="X124" s="67" t="s">
        <v>1590</v>
      </c>
      <c r="Y124" s="67" t="s">
        <v>1721</v>
      </c>
      <c r="Z124" s="67" t="s">
        <v>1682</v>
      </c>
      <c r="AA124" s="67" t="s">
        <v>199</v>
      </c>
      <c r="AB124" s="67" t="s">
        <v>1695</v>
      </c>
      <c r="AC124" s="67" t="s">
        <v>199</v>
      </c>
      <c r="AD124" s="67" t="s">
        <v>199</v>
      </c>
      <c r="AE124" s="67" t="s">
        <v>199</v>
      </c>
      <c r="AF124" s="67" t="s">
        <v>199</v>
      </c>
      <c r="AG124" s="67" t="s">
        <v>199</v>
      </c>
      <c r="AH124" s="67" t="s">
        <v>199</v>
      </c>
      <c r="AI124" s="67" t="s">
        <v>199</v>
      </c>
      <c r="AJ124" s="67" t="s">
        <v>675</v>
      </c>
    </row>
    <row r="125" spans="2:36" ht="128.25" hidden="1" x14ac:dyDescent="0.2">
      <c r="B125" s="67" t="s">
        <v>455</v>
      </c>
      <c r="C125" s="68" t="s">
        <v>456</v>
      </c>
      <c r="D125" s="67" t="s">
        <v>716</v>
      </c>
      <c r="E125" s="67" t="s">
        <v>717</v>
      </c>
      <c r="F125" s="67" t="s">
        <v>561</v>
      </c>
      <c r="G125" s="67" t="s">
        <v>199</v>
      </c>
      <c r="H125" s="67" t="s">
        <v>199</v>
      </c>
      <c r="I125" s="67" t="s">
        <v>199</v>
      </c>
      <c r="J125" s="67" t="s">
        <v>199</v>
      </c>
      <c r="K125" s="67" t="s">
        <v>772</v>
      </c>
      <c r="L125" s="67" t="s">
        <v>773</v>
      </c>
      <c r="M125" s="69" t="s">
        <v>774</v>
      </c>
      <c r="N125" s="89" t="s">
        <v>775</v>
      </c>
      <c r="O125" s="89" t="s">
        <v>776</v>
      </c>
      <c r="P125" s="67" t="s">
        <v>199</v>
      </c>
      <c r="Q125" s="70">
        <v>45292</v>
      </c>
      <c r="R125" s="70">
        <v>45473</v>
      </c>
      <c r="S125" s="70" t="s">
        <v>1709</v>
      </c>
      <c r="T125" s="51"/>
      <c r="U125" s="67"/>
      <c r="V125" s="71">
        <v>0.5</v>
      </c>
      <c r="W125" s="67" t="s">
        <v>1590</v>
      </c>
      <c r="X125" s="67" t="s">
        <v>1721</v>
      </c>
      <c r="Y125" s="67" t="s">
        <v>1694</v>
      </c>
      <c r="Z125" s="67" t="s">
        <v>199</v>
      </c>
      <c r="AA125" s="67" t="s">
        <v>199</v>
      </c>
      <c r="AB125" s="67" t="s">
        <v>1695</v>
      </c>
      <c r="AC125" s="67" t="s">
        <v>366</v>
      </c>
      <c r="AD125" s="67" t="s">
        <v>199</v>
      </c>
      <c r="AE125" s="67" t="s">
        <v>199</v>
      </c>
      <c r="AF125" s="67" t="s">
        <v>199</v>
      </c>
      <c r="AG125" s="67" t="s">
        <v>199</v>
      </c>
      <c r="AH125" s="67" t="s">
        <v>777</v>
      </c>
      <c r="AI125" s="67" t="s">
        <v>411</v>
      </c>
      <c r="AJ125" s="67" t="s">
        <v>778</v>
      </c>
    </row>
    <row r="126" spans="2:36" ht="128.25" hidden="1" x14ac:dyDescent="0.2">
      <c r="B126" s="67" t="s">
        <v>455</v>
      </c>
      <c r="C126" s="68" t="s">
        <v>456</v>
      </c>
      <c r="D126" s="67" t="s">
        <v>716</v>
      </c>
      <c r="E126" s="67" t="s">
        <v>717</v>
      </c>
      <c r="F126" s="67" t="s">
        <v>561</v>
      </c>
      <c r="G126" s="67" t="s">
        <v>199</v>
      </c>
      <c r="H126" s="67" t="s">
        <v>199</v>
      </c>
      <c r="I126" s="67" t="s">
        <v>199</v>
      </c>
      <c r="J126" s="67" t="s">
        <v>199</v>
      </c>
      <c r="K126" s="67" t="s">
        <v>779</v>
      </c>
      <c r="L126" s="67" t="s">
        <v>780</v>
      </c>
      <c r="M126" s="69" t="s">
        <v>774</v>
      </c>
      <c r="N126" s="89" t="s">
        <v>775</v>
      </c>
      <c r="O126" s="89" t="s">
        <v>776</v>
      </c>
      <c r="P126" s="67" t="s">
        <v>199</v>
      </c>
      <c r="Q126" s="70">
        <v>45474</v>
      </c>
      <c r="R126" s="70">
        <v>45657</v>
      </c>
      <c r="S126" s="70" t="s">
        <v>1709</v>
      </c>
      <c r="T126" s="51"/>
      <c r="U126" s="67"/>
      <c r="V126" s="71">
        <v>0.5</v>
      </c>
      <c r="W126" s="67" t="s">
        <v>1590</v>
      </c>
      <c r="X126" s="67" t="s">
        <v>1721</v>
      </c>
      <c r="Y126" s="67" t="s">
        <v>1694</v>
      </c>
      <c r="Z126" s="67" t="s">
        <v>199</v>
      </c>
      <c r="AA126" s="67" t="s">
        <v>199</v>
      </c>
      <c r="AB126" s="67" t="s">
        <v>1695</v>
      </c>
      <c r="AC126" s="67" t="s">
        <v>366</v>
      </c>
      <c r="AD126" s="67" t="s">
        <v>199</v>
      </c>
      <c r="AE126" s="67" t="s">
        <v>199</v>
      </c>
      <c r="AF126" s="67" t="s">
        <v>199</v>
      </c>
      <c r="AG126" s="67" t="s">
        <v>199</v>
      </c>
      <c r="AH126" s="67" t="s">
        <v>777</v>
      </c>
      <c r="AI126" s="67" t="s">
        <v>411</v>
      </c>
      <c r="AJ126" s="67" t="s">
        <v>778</v>
      </c>
    </row>
    <row r="127" spans="2:36" ht="128.25" hidden="1" x14ac:dyDescent="0.2">
      <c r="B127" s="67" t="s">
        <v>455</v>
      </c>
      <c r="C127" s="68" t="s">
        <v>456</v>
      </c>
      <c r="D127" s="67" t="s">
        <v>716</v>
      </c>
      <c r="E127" s="67" t="s">
        <v>717</v>
      </c>
      <c r="F127" s="67" t="s">
        <v>561</v>
      </c>
      <c r="G127" s="67" t="s">
        <v>199</v>
      </c>
      <c r="H127" s="67" t="s">
        <v>199</v>
      </c>
      <c r="I127" s="67" t="s">
        <v>199</v>
      </c>
      <c r="J127" s="67" t="s">
        <v>199</v>
      </c>
      <c r="K127" s="67" t="s">
        <v>781</v>
      </c>
      <c r="L127" s="67" t="s">
        <v>1807</v>
      </c>
      <c r="M127" s="69" t="s">
        <v>783</v>
      </c>
      <c r="N127" s="67" t="s">
        <v>784</v>
      </c>
      <c r="O127" s="67" t="s">
        <v>785</v>
      </c>
      <c r="P127" s="67" t="s">
        <v>0</v>
      </c>
      <c r="Q127" s="70">
        <v>45292</v>
      </c>
      <c r="R127" s="70">
        <v>45412</v>
      </c>
      <c r="S127" s="70" t="s">
        <v>0</v>
      </c>
      <c r="T127" s="51"/>
      <c r="U127" s="67"/>
      <c r="V127" s="67">
        <v>30</v>
      </c>
      <c r="W127" s="67" t="s">
        <v>1674</v>
      </c>
      <c r="X127" s="67" t="s">
        <v>246</v>
      </c>
      <c r="Y127" s="67" t="s">
        <v>1721</v>
      </c>
      <c r="Z127" s="67" t="s">
        <v>199</v>
      </c>
      <c r="AA127" s="67" t="s">
        <v>199</v>
      </c>
      <c r="AB127" s="67" t="s">
        <v>1716</v>
      </c>
      <c r="AC127" s="67" t="s">
        <v>199</v>
      </c>
      <c r="AD127" s="67" t="s">
        <v>199</v>
      </c>
      <c r="AE127" s="67" t="s">
        <v>199</v>
      </c>
      <c r="AF127" s="67" t="s">
        <v>199</v>
      </c>
      <c r="AG127" s="67" t="s">
        <v>199</v>
      </c>
      <c r="AH127" s="67" t="s">
        <v>199</v>
      </c>
      <c r="AI127" s="67" t="s">
        <v>199</v>
      </c>
      <c r="AJ127" s="67" t="s">
        <v>786</v>
      </c>
    </row>
    <row r="128" spans="2:36" ht="128.25" hidden="1" x14ac:dyDescent="0.2">
      <c r="B128" s="67" t="s">
        <v>455</v>
      </c>
      <c r="C128" s="68" t="s">
        <v>456</v>
      </c>
      <c r="D128" s="67" t="s">
        <v>716</v>
      </c>
      <c r="E128" s="67" t="s">
        <v>717</v>
      </c>
      <c r="F128" s="67" t="s">
        <v>561</v>
      </c>
      <c r="G128" s="67" t="s">
        <v>199</v>
      </c>
      <c r="H128" s="67" t="s">
        <v>199</v>
      </c>
      <c r="I128" s="67" t="s">
        <v>199</v>
      </c>
      <c r="J128" s="67" t="s">
        <v>199</v>
      </c>
      <c r="K128" s="67" t="s">
        <v>787</v>
      </c>
      <c r="L128" s="67" t="s">
        <v>1808</v>
      </c>
      <c r="M128" s="69" t="s">
        <v>789</v>
      </c>
      <c r="N128" s="67" t="s">
        <v>784</v>
      </c>
      <c r="O128" s="67" t="s">
        <v>785</v>
      </c>
      <c r="P128" s="67" t="s">
        <v>0</v>
      </c>
      <c r="Q128" s="70">
        <v>45292</v>
      </c>
      <c r="R128" s="70">
        <v>45503</v>
      </c>
      <c r="S128" s="70" t="s">
        <v>0</v>
      </c>
      <c r="T128" s="51"/>
      <c r="U128" s="67"/>
      <c r="V128" s="67">
        <v>30</v>
      </c>
      <c r="W128" s="67" t="s">
        <v>1674</v>
      </c>
      <c r="X128" s="67" t="s">
        <v>246</v>
      </c>
      <c r="Y128" s="67" t="s">
        <v>1721</v>
      </c>
      <c r="Z128" s="67" t="s">
        <v>199</v>
      </c>
      <c r="AA128" s="67" t="s">
        <v>199</v>
      </c>
      <c r="AB128" s="67" t="s">
        <v>1716</v>
      </c>
      <c r="AC128" s="67" t="s">
        <v>199</v>
      </c>
      <c r="AD128" s="67" t="s">
        <v>199</v>
      </c>
      <c r="AE128" s="67" t="s">
        <v>199</v>
      </c>
      <c r="AF128" s="67" t="s">
        <v>199</v>
      </c>
      <c r="AG128" s="67" t="s">
        <v>199</v>
      </c>
      <c r="AH128" s="67" t="s">
        <v>199</v>
      </c>
      <c r="AI128" s="67" t="s">
        <v>199</v>
      </c>
      <c r="AJ128" s="67" t="s">
        <v>786</v>
      </c>
    </row>
    <row r="129" spans="2:36" ht="128.25" hidden="1" x14ac:dyDescent="0.2">
      <c r="B129" s="67" t="s">
        <v>455</v>
      </c>
      <c r="C129" s="68" t="s">
        <v>456</v>
      </c>
      <c r="D129" s="67" t="s">
        <v>716</v>
      </c>
      <c r="E129" s="67" t="s">
        <v>717</v>
      </c>
      <c r="F129" s="67" t="s">
        <v>561</v>
      </c>
      <c r="G129" s="67" t="s">
        <v>199</v>
      </c>
      <c r="H129" s="67" t="s">
        <v>199</v>
      </c>
      <c r="I129" s="67" t="s">
        <v>199</v>
      </c>
      <c r="J129" s="67" t="s">
        <v>199</v>
      </c>
      <c r="K129" s="67" t="s">
        <v>1809</v>
      </c>
      <c r="L129" s="67" t="s">
        <v>791</v>
      </c>
      <c r="M129" s="69" t="s">
        <v>792</v>
      </c>
      <c r="N129" s="67" t="s">
        <v>784</v>
      </c>
      <c r="O129" s="67" t="s">
        <v>785</v>
      </c>
      <c r="P129" s="67" t="s">
        <v>0</v>
      </c>
      <c r="Q129" s="70">
        <v>45292</v>
      </c>
      <c r="R129" s="70">
        <v>45641</v>
      </c>
      <c r="S129" s="70" t="s">
        <v>0</v>
      </c>
      <c r="T129" s="51"/>
      <c r="U129" s="67"/>
      <c r="V129" s="67">
        <v>40</v>
      </c>
      <c r="W129" s="67" t="s">
        <v>1674</v>
      </c>
      <c r="X129" s="67" t="s">
        <v>246</v>
      </c>
      <c r="Y129" s="67" t="s">
        <v>1721</v>
      </c>
      <c r="Z129" s="67" t="s">
        <v>199</v>
      </c>
      <c r="AA129" s="67" t="s">
        <v>199</v>
      </c>
      <c r="AB129" s="67" t="s">
        <v>1716</v>
      </c>
      <c r="AC129" s="67" t="s">
        <v>199</v>
      </c>
      <c r="AD129" s="67" t="s">
        <v>199</v>
      </c>
      <c r="AE129" s="67" t="s">
        <v>199</v>
      </c>
      <c r="AF129" s="67" t="s">
        <v>199</v>
      </c>
      <c r="AG129" s="67" t="s">
        <v>199</v>
      </c>
      <c r="AH129" s="67" t="s">
        <v>199</v>
      </c>
      <c r="AI129" s="67" t="s">
        <v>199</v>
      </c>
      <c r="AJ129" s="67" t="s">
        <v>786</v>
      </c>
    </row>
    <row r="130" spans="2:36" ht="128.25" hidden="1" x14ac:dyDescent="0.2">
      <c r="B130" s="67" t="s">
        <v>455</v>
      </c>
      <c r="C130" s="68" t="s">
        <v>456</v>
      </c>
      <c r="D130" s="67" t="s">
        <v>716</v>
      </c>
      <c r="E130" s="67" t="s">
        <v>717</v>
      </c>
      <c r="F130" s="67" t="s">
        <v>561</v>
      </c>
      <c r="G130" s="67" t="s">
        <v>199</v>
      </c>
      <c r="H130" s="67" t="s">
        <v>199</v>
      </c>
      <c r="I130" s="67" t="s">
        <v>199</v>
      </c>
      <c r="J130" s="67" t="s">
        <v>199</v>
      </c>
      <c r="K130" s="67" t="s">
        <v>793</v>
      </c>
      <c r="L130" s="67" t="s">
        <v>1810</v>
      </c>
      <c r="M130" s="67" t="s">
        <v>795</v>
      </c>
      <c r="N130" s="67" t="s">
        <v>679</v>
      </c>
      <c r="O130" s="67" t="s">
        <v>684</v>
      </c>
      <c r="P130" s="67" t="s">
        <v>1698</v>
      </c>
      <c r="Q130" s="70">
        <v>45292</v>
      </c>
      <c r="R130" s="70">
        <v>45641</v>
      </c>
      <c r="S130" s="70" t="s">
        <v>1709</v>
      </c>
      <c r="T130" s="51"/>
      <c r="U130" s="67"/>
      <c r="V130" s="67">
        <v>50</v>
      </c>
      <c r="W130" s="67" t="s">
        <v>1721</v>
      </c>
      <c r="X130" s="67" t="s">
        <v>199</v>
      </c>
      <c r="Y130" s="67" t="s">
        <v>199</v>
      </c>
      <c r="Z130" s="67" t="s">
        <v>199</v>
      </c>
      <c r="AA130" s="67" t="s">
        <v>199</v>
      </c>
      <c r="AB130" s="67" t="s">
        <v>1695</v>
      </c>
      <c r="AC130" s="67" t="s">
        <v>1719</v>
      </c>
      <c r="AD130" s="67" t="s">
        <v>199</v>
      </c>
      <c r="AE130" s="67" t="s">
        <v>199</v>
      </c>
      <c r="AF130" s="67" t="s">
        <v>199</v>
      </c>
      <c r="AG130" s="67" t="s">
        <v>199</v>
      </c>
      <c r="AH130" s="67" t="s">
        <v>199</v>
      </c>
      <c r="AI130" s="67" t="s">
        <v>199</v>
      </c>
      <c r="AJ130" s="67" t="s">
        <v>666</v>
      </c>
    </row>
    <row r="131" spans="2:36" ht="156.75" hidden="1" x14ac:dyDescent="0.2">
      <c r="B131" s="67" t="s">
        <v>455</v>
      </c>
      <c r="C131" s="68" t="s">
        <v>456</v>
      </c>
      <c r="D131" s="67" t="s">
        <v>716</v>
      </c>
      <c r="E131" s="67" t="s">
        <v>717</v>
      </c>
      <c r="F131" s="67" t="s">
        <v>561</v>
      </c>
      <c r="G131" s="67" t="s">
        <v>199</v>
      </c>
      <c r="H131" s="67" t="s">
        <v>199</v>
      </c>
      <c r="I131" s="67" t="s">
        <v>199</v>
      </c>
      <c r="J131" s="67" t="s">
        <v>199</v>
      </c>
      <c r="K131" s="67" t="s">
        <v>796</v>
      </c>
      <c r="L131" s="67" t="s">
        <v>797</v>
      </c>
      <c r="M131" s="69" t="s">
        <v>798</v>
      </c>
      <c r="N131" s="67" t="s">
        <v>679</v>
      </c>
      <c r="O131" s="67" t="s">
        <v>799</v>
      </c>
      <c r="P131" s="67" t="s">
        <v>1698</v>
      </c>
      <c r="Q131" s="70">
        <v>45292</v>
      </c>
      <c r="R131" s="70">
        <v>45641</v>
      </c>
      <c r="S131" s="70" t="s">
        <v>1709</v>
      </c>
      <c r="T131" s="51"/>
      <c r="U131" s="67"/>
      <c r="V131" s="67">
        <v>30</v>
      </c>
      <c r="W131" s="67" t="s">
        <v>1721</v>
      </c>
      <c r="X131" s="67" t="s">
        <v>199</v>
      </c>
      <c r="Y131" s="67" t="s">
        <v>199</v>
      </c>
      <c r="Z131" s="67" t="s">
        <v>199</v>
      </c>
      <c r="AA131" s="67" t="s">
        <v>199</v>
      </c>
      <c r="AB131" s="67" t="s">
        <v>1719</v>
      </c>
      <c r="AC131" s="67" t="s">
        <v>199</v>
      </c>
      <c r="AD131" s="67" t="s">
        <v>199</v>
      </c>
      <c r="AE131" s="67" t="s">
        <v>199</v>
      </c>
      <c r="AF131" s="67" t="s">
        <v>199</v>
      </c>
      <c r="AG131" s="67" t="s">
        <v>199</v>
      </c>
      <c r="AH131" s="67" t="s">
        <v>199</v>
      </c>
      <c r="AI131" s="67" t="s">
        <v>199</v>
      </c>
      <c r="AJ131" s="67" t="s">
        <v>666</v>
      </c>
    </row>
    <row r="132" spans="2:36" ht="128.25" hidden="1" x14ac:dyDescent="0.2">
      <c r="B132" s="67" t="s">
        <v>455</v>
      </c>
      <c r="C132" s="68" t="s">
        <v>456</v>
      </c>
      <c r="D132" s="67" t="s">
        <v>716</v>
      </c>
      <c r="E132" s="67" t="s">
        <v>717</v>
      </c>
      <c r="F132" s="67" t="s">
        <v>561</v>
      </c>
      <c r="G132" s="67" t="s">
        <v>199</v>
      </c>
      <c r="H132" s="67" t="s">
        <v>199</v>
      </c>
      <c r="I132" s="67" t="s">
        <v>199</v>
      </c>
      <c r="J132" s="67" t="s">
        <v>199</v>
      </c>
      <c r="K132" s="67" t="s">
        <v>1811</v>
      </c>
      <c r="L132" s="67" t="s">
        <v>1812</v>
      </c>
      <c r="M132" s="67" t="s">
        <v>1813</v>
      </c>
      <c r="N132" s="67" t="s">
        <v>679</v>
      </c>
      <c r="O132" s="67" t="s">
        <v>803</v>
      </c>
      <c r="P132" s="67" t="s">
        <v>1698</v>
      </c>
      <c r="Q132" s="70">
        <v>45292</v>
      </c>
      <c r="R132" s="70">
        <v>45641</v>
      </c>
      <c r="S132" s="70" t="s">
        <v>1709</v>
      </c>
      <c r="T132" s="51"/>
      <c r="U132" s="67"/>
      <c r="V132" s="67">
        <v>20</v>
      </c>
      <c r="W132" s="67" t="s">
        <v>1721</v>
      </c>
      <c r="X132" s="67" t="s">
        <v>199</v>
      </c>
      <c r="Y132" s="67" t="s">
        <v>199</v>
      </c>
      <c r="Z132" s="67" t="s">
        <v>199</v>
      </c>
      <c r="AA132" s="67" t="s">
        <v>199</v>
      </c>
      <c r="AB132" s="67" t="s">
        <v>1719</v>
      </c>
      <c r="AC132" s="67" t="s">
        <v>199</v>
      </c>
      <c r="AD132" s="67" t="s">
        <v>199</v>
      </c>
      <c r="AE132" s="67" t="s">
        <v>199</v>
      </c>
      <c r="AF132" s="67" t="s">
        <v>199</v>
      </c>
      <c r="AG132" s="67" t="s">
        <v>199</v>
      </c>
      <c r="AH132" s="67" t="s">
        <v>199</v>
      </c>
      <c r="AI132" s="67" t="s">
        <v>199</v>
      </c>
      <c r="AJ132" s="67" t="s">
        <v>666</v>
      </c>
    </row>
    <row r="133" spans="2:36" ht="128.25" hidden="1" x14ac:dyDescent="0.2">
      <c r="B133" s="67" t="s">
        <v>455</v>
      </c>
      <c r="C133" s="68" t="s">
        <v>456</v>
      </c>
      <c r="D133" s="67" t="s">
        <v>716</v>
      </c>
      <c r="E133" s="67" t="s">
        <v>717</v>
      </c>
      <c r="F133" s="67" t="s">
        <v>561</v>
      </c>
      <c r="G133" s="67" t="s">
        <v>199</v>
      </c>
      <c r="H133" s="67" t="s">
        <v>199</v>
      </c>
      <c r="I133" s="67" t="s">
        <v>199</v>
      </c>
      <c r="J133" s="67" t="s">
        <v>199</v>
      </c>
      <c r="K133" s="67" t="s">
        <v>804</v>
      </c>
      <c r="L133" s="67" t="s">
        <v>805</v>
      </c>
      <c r="M133" s="69" t="s">
        <v>806</v>
      </c>
      <c r="N133" s="69" t="s">
        <v>491</v>
      </c>
      <c r="O133" s="67"/>
      <c r="P133" s="67" t="s">
        <v>1698</v>
      </c>
      <c r="Q133" s="70">
        <v>45323</v>
      </c>
      <c r="R133" s="70">
        <v>45412</v>
      </c>
      <c r="S133" s="70" t="s">
        <v>1698</v>
      </c>
      <c r="T133" s="51"/>
      <c r="U133" s="67"/>
      <c r="V133" s="67"/>
      <c r="W133" s="67" t="s">
        <v>207</v>
      </c>
      <c r="X133" s="67" t="s">
        <v>1590</v>
      </c>
      <c r="Y133" s="67" t="s">
        <v>1721</v>
      </c>
      <c r="Z133" s="67" t="s">
        <v>1694</v>
      </c>
      <c r="AA133" s="67" t="s">
        <v>199</v>
      </c>
      <c r="AB133" s="67" t="s">
        <v>1719</v>
      </c>
      <c r="AC133" s="67" t="s">
        <v>366</v>
      </c>
      <c r="AD133" s="67" t="s">
        <v>199</v>
      </c>
      <c r="AE133" s="67" t="s">
        <v>199</v>
      </c>
      <c r="AF133" s="67" t="s">
        <v>199</v>
      </c>
      <c r="AG133" s="67" t="s">
        <v>199</v>
      </c>
      <c r="AH133" s="67" t="s">
        <v>404</v>
      </c>
      <c r="AI133" s="67" t="s">
        <v>706</v>
      </c>
      <c r="AJ133" s="67" t="s">
        <v>666</v>
      </c>
    </row>
    <row r="134" spans="2:36" ht="128.25" hidden="1" x14ac:dyDescent="0.2">
      <c r="B134" s="67" t="s">
        <v>455</v>
      </c>
      <c r="C134" s="68" t="s">
        <v>456</v>
      </c>
      <c r="D134" s="67" t="s">
        <v>716</v>
      </c>
      <c r="E134" s="67" t="s">
        <v>717</v>
      </c>
      <c r="F134" s="67" t="s">
        <v>561</v>
      </c>
      <c r="G134" s="67" t="s">
        <v>199</v>
      </c>
      <c r="H134" s="67" t="s">
        <v>199</v>
      </c>
      <c r="I134" s="67" t="s">
        <v>199</v>
      </c>
      <c r="J134" s="67" t="s">
        <v>199</v>
      </c>
      <c r="K134" s="67" t="s">
        <v>807</v>
      </c>
      <c r="L134" s="67" t="s">
        <v>807</v>
      </c>
      <c r="M134" s="69" t="s">
        <v>808</v>
      </c>
      <c r="N134" s="83" t="s">
        <v>496</v>
      </c>
      <c r="O134" s="67" t="s">
        <v>491</v>
      </c>
      <c r="P134" s="67" t="s">
        <v>1698</v>
      </c>
      <c r="Q134" s="70">
        <v>45413</v>
      </c>
      <c r="R134" s="70">
        <v>45443</v>
      </c>
      <c r="S134" s="70" t="s">
        <v>1698</v>
      </c>
      <c r="T134" s="51"/>
      <c r="U134" s="67"/>
      <c r="V134" s="67"/>
      <c r="W134" s="67" t="s">
        <v>207</v>
      </c>
      <c r="X134" s="67" t="s">
        <v>1590</v>
      </c>
      <c r="Y134" s="67" t="s">
        <v>1721</v>
      </c>
      <c r="Z134" s="67" t="s">
        <v>1694</v>
      </c>
      <c r="AA134" s="67" t="s">
        <v>199</v>
      </c>
      <c r="AB134" s="67" t="s">
        <v>1719</v>
      </c>
      <c r="AC134" s="67" t="s">
        <v>366</v>
      </c>
      <c r="AD134" s="67" t="s">
        <v>199</v>
      </c>
      <c r="AE134" s="67" t="s">
        <v>199</v>
      </c>
      <c r="AF134" s="67" t="s">
        <v>199</v>
      </c>
      <c r="AG134" s="67" t="s">
        <v>199</v>
      </c>
      <c r="AH134" s="67" t="s">
        <v>404</v>
      </c>
      <c r="AI134" s="67" t="s">
        <v>706</v>
      </c>
      <c r="AJ134" s="67" t="s">
        <v>666</v>
      </c>
    </row>
    <row r="135" spans="2:36" ht="128.25" hidden="1" x14ac:dyDescent="0.2">
      <c r="B135" s="67" t="s">
        <v>455</v>
      </c>
      <c r="C135" s="68" t="s">
        <v>456</v>
      </c>
      <c r="D135" s="67" t="s">
        <v>716</v>
      </c>
      <c r="E135" s="67" t="s">
        <v>717</v>
      </c>
      <c r="F135" s="67" t="s">
        <v>561</v>
      </c>
      <c r="G135" s="67" t="s">
        <v>199</v>
      </c>
      <c r="H135" s="67" t="s">
        <v>199</v>
      </c>
      <c r="I135" s="67" t="s">
        <v>199</v>
      </c>
      <c r="J135" s="67" t="s">
        <v>199</v>
      </c>
      <c r="K135" s="67" t="s">
        <v>809</v>
      </c>
      <c r="L135" s="67" t="s">
        <v>810</v>
      </c>
      <c r="M135" s="69" t="s">
        <v>490</v>
      </c>
      <c r="N135" s="67" t="s">
        <v>491</v>
      </c>
      <c r="O135" s="67" t="s">
        <v>811</v>
      </c>
      <c r="P135" s="67" t="s">
        <v>1698</v>
      </c>
      <c r="Q135" s="70">
        <v>45352</v>
      </c>
      <c r="R135" s="70">
        <v>45397</v>
      </c>
      <c r="S135" s="70" t="s">
        <v>1709</v>
      </c>
      <c r="T135" s="51"/>
      <c r="U135" s="67"/>
      <c r="V135" s="67"/>
      <c r="W135" s="67" t="s">
        <v>207</v>
      </c>
      <c r="X135" s="67" t="s">
        <v>1590</v>
      </c>
      <c r="Y135" s="67" t="s">
        <v>1721</v>
      </c>
      <c r="Z135" s="67" t="s">
        <v>199</v>
      </c>
      <c r="AA135" s="67" t="s">
        <v>199</v>
      </c>
      <c r="AB135" s="67" t="s">
        <v>1719</v>
      </c>
      <c r="AC135" s="67" t="s">
        <v>199</v>
      </c>
      <c r="AD135" s="67" t="s">
        <v>199</v>
      </c>
      <c r="AE135" s="67" t="s">
        <v>199</v>
      </c>
      <c r="AF135" s="67" t="s">
        <v>199</v>
      </c>
      <c r="AG135" s="67" t="s">
        <v>199</v>
      </c>
      <c r="AH135" s="67" t="s">
        <v>199</v>
      </c>
      <c r="AI135" s="67" t="s">
        <v>199</v>
      </c>
      <c r="AJ135" s="67" t="s">
        <v>666</v>
      </c>
    </row>
    <row r="136" spans="2:36" ht="128.25" hidden="1" x14ac:dyDescent="0.2">
      <c r="B136" s="67" t="s">
        <v>455</v>
      </c>
      <c r="C136" s="68" t="s">
        <v>456</v>
      </c>
      <c r="D136" s="67" t="s">
        <v>716</v>
      </c>
      <c r="E136" s="67" t="s">
        <v>717</v>
      </c>
      <c r="F136" s="67" t="s">
        <v>561</v>
      </c>
      <c r="G136" s="67" t="s">
        <v>199</v>
      </c>
      <c r="H136" s="67" t="s">
        <v>199</v>
      </c>
      <c r="I136" s="67" t="s">
        <v>199</v>
      </c>
      <c r="J136" s="67" t="s">
        <v>199</v>
      </c>
      <c r="K136" s="67" t="s">
        <v>812</v>
      </c>
      <c r="L136" s="67" t="s">
        <v>812</v>
      </c>
      <c r="M136" s="69" t="s">
        <v>495</v>
      </c>
      <c r="N136" s="67" t="s">
        <v>491</v>
      </c>
      <c r="O136" s="67" t="s">
        <v>813</v>
      </c>
      <c r="P136" s="67" t="s">
        <v>1698</v>
      </c>
      <c r="Q136" s="70">
        <v>45398</v>
      </c>
      <c r="R136" s="70">
        <v>45077</v>
      </c>
      <c r="S136" s="70"/>
      <c r="T136" s="51"/>
      <c r="U136" s="67"/>
      <c r="V136" s="67"/>
      <c r="W136" s="67" t="s">
        <v>207</v>
      </c>
      <c r="X136" s="67" t="s">
        <v>1590</v>
      </c>
      <c r="Y136" s="67" t="s">
        <v>1721</v>
      </c>
      <c r="Z136" s="67" t="s">
        <v>199</v>
      </c>
      <c r="AA136" s="67" t="s">
        <v>199</v>
      </c>
      <c r="AB136" s="67" t="s">
        <v>1719</v>
      </c>
      <c r="AC136" s="67" t="s">
        <v>199</v>
      </c>
      <c r="AD136" s="67" t="s">
        <v>199</v>
      </c>
      <c r="AE136" s="67" t="s">
        <v>199</v>
      </c>
      <c r="AF136" s="67" t="s">
        <v>199</v>
      </c>
      <c r="AG136" s="67" t="s">
        <v>199</v>
      </c>
      <c r="AH136" s="67" t="s">
        <v>199</v>
      </c>
      <c r="AI136" s="67" t="s">
        <v>199</v>
      </c>
      <c r="AJ136" s="67" t="s">
        <v>666</v>
      </c>
    </row>
    <row r="137" spans="2:36" ht="128.25" hidden="1" x14ac:dyDescent="0.2">
      <c r="B137" s="67" t="s">
        <v>455</v>
      </c>
      <c r="C137" s="68" t="s">
        <v>456</v>
      </c>
      <c r="D137" s="67" t="s">
        <v>716</v>
      </c>
      <c r="E137" s="67" t="s">
        <v>717</v>
      </c>
      <c r="F137" s="67" t="s">
        <v>561</v>
      </c>
      <c r="G137" s="67" t="s">
        <v>199</v>
      </c>
      <c r="H137" s="67" t="s">
        <v>199</v>
      </c>
      <c r="I137" s="67" t="s">
        <v>199</v>
      </c>
      <c r="J137" s="67" t="s">
        <v>199</v>
      </c>
      <c r="K137" s="67" t="s">
        <v>814</v>
      </c>
      <c r="L137" s="67" t="s">
        <v>815</v>
      </c>
      <c r="M137" s="69" t="s">
        <v>816</v>
      </c>
      <c r="N137" s="78" t="s">
        <v>817</v>
      </c>
      <c r="O137" s="67" t="s">
        <v>818</v>
      </c>
      <c r="P137" s="67" t="s">
        <v>1698</v>
      </c>
      <c r="Q137" s="70">
        <v>45566</v>
      </c>
      <c r="R137" s="70">
        <v>45641</v>
      </c>
      <c r="S137" s="70" t="s">
        <v>1709</v>
      </c>
      <c r="T137" s="86">
        <f>(2*20*1.5)*(10000000/30/8)</f>
        <v>2500000</v>
      </c>
      <c r="U137" s="87">
        <v>189</v>
      </c>
      <c r="V137" s="67"/>
      <c r="W137" s="67" t="s">
        <v>1682</v>
      </c>
      <c r="X137" s="67" t="s">
        <v>1721</v>
      </c>
      <c r="Y137" s="67" t="s">
        <v>199</v>
      </c>
      <c r="Z137" s="67" t="s">
        <v>199</v>
      </c>
      <c r="AA137" s="67" t="s">
        <v>199</v>
      </c>
      <c r="AB137" s="67" t="s">
        <v>1719</v>
      </c>
      <c r="AC137" s="67" t="s">
        <v>1695</v>
      </c>
      <c r="AD137" s="67" t="s">
        <v>199</v>
      </c>
      <c r="AE137" s="67" t="s">
        <v>199</v>
      </c>
      <c r="AF137" s="67" t="s">
        <v>199</v>
      </c>
      <c r="AG137" s="67" t="s">
        <v>199</v>
      </c>
      <c r="AH137" s="67" t="s">
        <v>199</v>
      </c>
      <c r="AI137" s="67" t="s">
        <v>199</v>
      </c>
      <c r="AJ137" s="67" t="s">
        <v>622</v>
      </c>
    </row>
    <row r="138" spans="2:36" ht="128.25" hidden="1" x14ac:dyDescent="0.2">
      <c r="B138" s="67" t="s">
        <v>455</v>
      </c>
      <c r="C138" s="68" t="s">
        <v>456</v>
      </c>
      <c r="D138" s="67" t="s">
        <v>716</v>
      </c>
      <c r="E138" s="67" t="s">
        <v>717</v>
      </c>
      <c r="F138" s="67" t="s">
        <v>561</v>
      </c>
      <c r="G138" s="67" t="s">
        <v>199</v>
      </c>
      <c r="H138" s="67" t="s">
        <v>199</v>
      </c>
      <c r="I138" s="67" t="s">
        <v>199</v>
      </c>
      <c r="J138" s="67" t="s">
        <v>199</v>
      </c>
      <c r="K138" s="67" t="s">
        <v>819</v>
      </c>
      <c r="L138" s="67" t="s">
        <v>819</v>
      </c>
      <c r="M138" s="69" t="s">
        <v>820</v>
      </c>
      <c r="N138" s="67" t="s">
        <v>620</v>
      </c>
      <c r="O138" s="67" t="s">
        <v>621</v>
      </c>
      <c r="P138" s="67" t="s">
        <v>0</v>
      </c>
      <c r="Q138" s="70">
        <v>45323</v>
      </c>
      <c r="R138" s="70">
        <v>45626</v>
      </c>
      <c r="S138" s="70" t="s">
        <v>1709</v>
      </c>
      <c r="T138" s="51"/>
      <c r="U138" s="67"/>
      <c r="V138" s="67"/>
      <c r="W138" s="67" t="s">
        <v>207</v>
      </c>
      <c r="X138" s="67" t="s">
        <v>1682</v>
      </c>
      <c r="Y138" s="67" t="s">
        <v>199</v>
      </c>
      <c r="Z138" s="67" t="s">
        <v>199</v>
      </c>
      <c r="AA138" s="67" t="s">
        <v>199</v>
      </c>
      <c r="AB138" s="67" t="s">
        <v>1719</v>
      </c>
      <c r="AC138" s="67" t="s">
        <v>1675</v>
      </c>
      <c r="AD138" s="67" t="s">
        <v>199</v>
      </c>
      <c r="AE138" s="67" t="s">
        <v>199</v>
      </c>
      <c r="AF138" s="67" t="s">
        <v>199</v>
      </c>
      <c r="AG138" s="67" t="s">
        <v>199</v>
      </c>
      <c r="AH138" s="67" t="s">
        <v>199</v>
      </c>
      <c r="AI138" s="67" t="s">
        <v>199</v>
      </c>
      <c r="AJ138" s="67" t="s">
        <v>622</v>
      </c>
    </row>
    <row r="139" spans="2:36" ht="128.25" hidden="1" x14ac:dyDescent="0.2">
      <c r="B139" s="67" t="s">
        <v>455</v>
      </c>
      <c r="C139" s="68" t="s">
        <v>456</v>
      </c>
      <c r="D139" s="67" t="s">
        <v>716</v>
      </c>
      <c r="E139" s="67" t="s">
        <v>717</v>
      </c>
      <c r="F139" s="67" t="s">
        <v>561</v>
      </c>
      <c r="G139" s="67" t="s">
        <v>199</v>
      </c>
      <c r="H139" s="67" t="s">
        <v>199</v>
      </c>
      <c r="I139" s="67" t="s">
        <v>199</v>
      </c>
      <c r="J139" s="67" t="s">
        <v>199</v>
      </c>
      <c r="K139" s="67" t="s">
        <v>1814</v>
      </c>
      <c r="L139" s="67" t="s">
        <v>1814</v>
      </c>
      <c r="M139" s="69" t="s">
        <v>1815</v>
      </c>
      <c r="N139" s="69" t="s">
        <v>839</v>
      </c>
      <c r="O139" s="67" t="s">
        <v>620</v>
      </c>
      <c r="P139" s="67" t="s">
        <v>0</v>
      </c>
      <c r="Q139" s="70">
        <v>45323</v>
      </c>
      <c r="R139" s="70">
        <v>45641</v>
      </c>
      <c r="S139" s="70" t="s">
        <v>1709</v>
      </c>
      <c r="T139" s="51"/>
      <c r="U139" s="67"/>
      <c r="V139" s="67"/>
      <c r="W139" s="67" t="s">
        <v>207</v>
      </c>
      <c r="X139" s="67" t="s">
        <v>1721</v>
      </c>
      <c r="Y139" s="67" t="s">
        <v>199</v>
      </c>
      <c r="Z139" s="67" t="s">
        <v>199</v>
      </c>
      <c r="AA139" s="67" t="s">
        <v>199</v>
      </c>
      <c r="AB139" s="67" t="s">
        <v>1719</v>
      </c>
      <c r="AC139" s="67" t="s">
        <v>1704</v>
      </c>
      <c r="AD139" s="67" t="s">
        <v>199</v>
      </c>
      <c r="AE139" s="67" t="s">
        <v>199</v>
      </c>
      <c r="AF139" s="67" t="s">
        <v>199</v>
      </c>
      <c r="AG139" s="67" t="s">
        <v>199</v>
      </c>
      <c r="AH139" s="67" t="s">
        <v>199</v>
      </c>
      <c r="AI139" s="67" t="s">
        <v>199</v>
      </c>
      <c r="AJ139" s="67" t="s">
        <v>622</v>
      </c>
    </row>
    <row r="140" spans="2:36" ht="128.25" hidden="1" x14ac:dyDescent="0.2">
      <c r="B140" s="67" t="s">
        <v>455</v>
      </c>
      <c r="C140" s="68" t="s">
        <v>456</v>
      </c>
      <c r="D140" s="67" t="s">
        <v>716</v>
      </c>
      <c r="E140" s="67" t="s">
        <v>717</v>
      </c>
      <c r="F140" s="67" t="s">
        <v>561</v>
      </c>
      <c r="G140" s="67" t="s">
        <v>199</v>
      </c>
      <c r="H140" s="67" t="s">
        <v>199</v>
      </c>
      <c r="I140" s="67" t="s">
        <v>199</v>
      </c>
      <c r="J140" s="67" t="s">
        <v>199</v>
      </c>
      <c r="K140" s="67" t="s">
        <v>821</v>
      </c>
      <c r="L140" s="67" t="s">
        <v>822</v>
      </c>
      <c r="M140" s="69" t="s">
        <v>823</v>
      </c>
      <c r="N140" s="67" t="s">
        <v>715</v>
      </c>
      <c r="O140" s="67" t="s">
        <v>824</v>
      </c>
      <c r="P140" s="67" t="s">
        <v>1698</v>
      </c>
      <c r="Q140" s="70">
        <v>45323</v>
      </c>
      <c r="R140" s="70">
        <v>45412</v>
      </c>
      <c r="S140" s="70" t="s">
        <v>1709</v>
      </c>
      <c r="T140" s="86">
        <f>(1*20*4)*(4687696/30/8)</f>
        <v>1562565.3333333333</v>
      </c>
      <c r="U140" s="87">
        <v>186</v>
      </c>
      <c r="V140" s="67"/>
      <c r="W140" s="67" t="s">
        <v>1721</v>
      </c>
      <c r="X140" s="67" t="s">
        <v>199</v>
      </c>
      <c r="Y140" s="67" t="s">
        <v>199</v>
      </c>
      <c r="Z140" s="67" t="s">
        <v>199</v>
      </c>
      <c r="AA140" s="67" t="s">
        <v>199</v>
      </c>
      <c r="AB140" s="67" t="s">
        <v>1719</v>
      </c>
      <c r="AC140" s="67" t="s">
        <v>199</v>
      </c>
      <c r="AD140" s="67" t="s">
        <v>199</v>
      </c>
      <c r="AE140" s="67" t="s">
        <v>199</v>
      </c>
      <c r="AF140" s="67" t="s">
        <v>199</v>
      </c>
      <c r="AG140" s="67" t="s">
        <v>199</v>
      </c>
      <c r="AH140" s="67" t="s">
        <v>199</v>
      </c>
      <c r="AI140" s="67" t="s">
        <v>199</v>
      </c>
      <c r="AJ140" s="67" t="s">
        <v>666</v>
      </c>
    </row>
    <row r="141" spans="2:36" ht="128.25" hidden="1" x14ac:dyDescent="0.2">
      <c r="B141" s="67" t="s">
        <v>455</v>
      </c>
      <c r="C141" s="68" t="s">
        <v>456</v>
      </c>
      <c r="D141" s="67" t="s">
        <v>716</v>
      </c>
      <c r="E141" s="67" t="s">
        <v>717</v>
      </c>
      <c r="F141" s="67" t="s">
        <v>561</v>
      </c>
      <c r="G141" s="67" t="s">
        <v>199</v>
      </c>
      <c r="H141" s="67" t="s">
        <v>199</v>
      </c>
      <c r="I141" s="67" t="s">
        <v>199</v>
      </c>
      <c r="J141" s="67" t="s">
        <v>199</v>
      </c>
      <c r="K141" s="67" t="s">
        <v>825</v>
      </c>
      <c r="L141" s="67" t="s">
        <v>825</v>
      </c>
      <c r="M141" s="69" t="s">
        <v>826</v>
      </c>
      <c r="N141" s="83" t="s">
        <v>496</v>
      </c>
      <c r="O141" s="67" t="s">
        <v>715</v>
      </c>
      <c r="P141" s="67" t="s">
        <v>1698</v>
      </c>
      <c r="Q141" s="70">
        <v>45383</v>
      </c>
      <c r="R141" s="70">
        <v>45412</v>
      </c>
      <c r="S141" s="70" t="s">
        <v>1709</v>
      </c>
      <c r="T141" s="51"/>
      <c r="U141" s="67"/>
      <c r="V141" s="67"/>
      <c r="W141" s="67" t="s">
        <v>1721</v>
      </c>
      <c r="X141" s="67" t="s">
        <v>199</v>
      </c>
      <c r="Y141" s="67" t="s">
        <v>199</v>
      </c>
      <c r="Z141" s="67" t="s">
        <v>199</v>
      </c>
      <c r="AA141" s="67" t="s">
        <v>199</v>
      </c>
      <c r="AB141" s="67" t="s">
        <v>1719</v>
      </c>
      <c r="AC141" s="67" t="s">
        <v>199</v>
      </c>
      <c r="AD141" s="67" t="s">
        <v>199</v>
      </c>
      <c r="AE141" s="67" t="s">
        <v>199</v>
      </c>
      <c r="AF141" s="67" t="s">
        <v>199</v>
      </c>
      <c r="AG141" s="67" t="s">
        <v>199</v>
      </c>
      <c r="AH141" s="67" t="s">
        <v>199</v>
      </c>
      <c r="AI141" s="67" t="s">
        <v>199</v>
      </c>
      <c r="AJ141" s="67" t="s">
        <v>666</v>
      </c>
    </row>
    <row r="142" spans="2:36" ht="128.25" hidden="1" x14ac:dyDescent="0.2">
      <c r="B142" s="67" t="s">
        <v>455</v>
      </c>
      <c r="C142" s="68" t="s">
        <v>456</v>
      </c>
      <c r="D142" s="67" t="s">
        <v>716</v>
      </c>
      <c r="E142" s="67" t="s">
        <v>717</v>
      </c>
      <c r="F142" s="67" t="s">
        <v>561</v>
      </c>
      <c r="G142" s="67" t="s">
        <v>199</v>
      </c>
      <c r="H142" s="67" t="s">
        <v>199</v>
      </c>
      <c r="I142" s="67" t="s">
        <v>199</v>
      </c>
      <c r="J142" s="67" t="s">
        <v>199</v>
      </c>
      <c r="K142" s="67" t="s">
        <v>827</v>
      </c>
      <c r="L142" s="67" t="s">
        <v>827</v>
      </c>
      <c r="M142" s="69" t="s">
        <v>828</v>
      </c>
      <c r="N142" s="67" t="s">
        <v>715</v>
      </c>
      <c r="O142" s="67"/>
      <c r="P142" s="67" t="s">
        <v>1698</v>
      </c>
      <c r="Q142" s="70">
        <v>45413</v>
      </c>
      <c r="R142" s="70">
        <v>45443</v>
      </c>
      <c r="S142" s="70" t="s">
        <v>282</v>
      </c>
      <c r="T142" s="86">
        <f>(2*20*1)*(4687696/30/8)</f>
        <v>781282.66666666663</v>
      </c>
      <c r="U142" s="87">
        <v>186</v>
      </c>
      <c r="V142" s="67"/>
      <c r="W142" s="67" t="s">
        <v>1694</v>
      </c>
      <c r="X142" s="67" t="s">
        <v>1721</v>
      </c>
      <c r="Y142" s="67" t="s">
        <v>199</v>
      </c>
      <c r="Z142" s="67" t="s">
        <v>199</v>
      </c>
      <c r="AA142" s="67" t="s">
        <v>199</v>
      </c>
      <c r="AB142" s="67" t="s">
        <v>1719</v>
      </c>
      <c r="AC142" s="67" t="s">
        <v>366</v>
      </c>
      <c r="AD142" s="67" t="s">
        <v>199</v>
      </c>
      <c r="AE142" s="67" t="s">
        <v>199</v>
      </c>
      <c r="AF142" s="67" t="s">
        <v>199</v>
      </c>
      <c r="AG142" s="67" t="s">
        <v>199</v>
      </c>
      <c r="AH142" s="67" t="s">
        <v>404</v>
      </c>
      <c r="AI142" s="67" t="s">
        <v>706</v>
      </c>
      <c r="AJ142" s="67" t="s">
        <v>666</v>
      </c>
    </row>
    <row r="143" spans="2:36" ht="128.25" hidden="1" x14ac:dyDescent="0.2">
      <c r="B143" s="67" t="s">
        <v>455</v>
      </c>
      <c r="C143" s="68" t="s">
        <v>456</v>
      </c>
      <c r="D143" s="67" t="s">
        <v>716</v>
      </c>
      <c r="E143" s="67" t="s">
        <v>717</v>
      </c>
      <c r="F143" s="67" t="s">
        <v>561</v>
      </c>
      <c r="G143" s="67" t="s">
        <v>199</v>
      </c>
      <c r="H143" s="67" t="s">
        <v>199</v>
      </c>
      <c r="I143" s="67" t="s">
        <v>199</v>
      </c>
      <c r="J143" s="67" t="s">
        <v>199</v>
      </c>
      <c r="K143" s="67" t="s">
        <v>829</v>
      </c>
      <c r="L143" s="67" t="s">
        <v>830</v>
      </c>
      <c r="M143" s="69" t="s">
        <v>806</v>
      </c>
      <c r="N143" s="69" t="s">
        <v>491</v>
      </c>
      <c r="O143" s="67"/>
      <c r="P143" s="67" t="s">
        <v>1698</v>
      </c>
      <c r="Q143" s="70">
        <v>45323</v>
      </c>
      <c r="R143" s="70">
        <v>45412</v>
      </c>
      <c r="S143" s="70" t="s">
        <v>1698</v>
      </c>
      <c r="T143" s="51"/>
      <c r="U143" s="67"/>
      <c r="V143" s="67"/>
      <c r="W143" s="67" t="s">
        <v>207</v>
      </c>
      <c r="X143" s="67" t="s">
        <v>1590</v>
      </c>
      <c r="Y143" s="67" t="s">
        <v>1721</v>
      </c>
      <c r="Z143" s="67" t="s">
        <v>1694</v>
      </c>
      <c r="AA143" s="67" t="s">
        <v>199</v>
      </c>
      <c r="AB143" s="67" t="s">
        <v>1719</v>
      </c>
      <c r="AC143" s="67" t="s">
        <v>199</v>
      </c>
      <c r="AD143" s="67" t="s">
        <v>199</v>
      </c>
      <c r="AE143" s="67" t="s">
        <v>199</v>
      </c>
      <c r="AF143" s="67" t="s">
        <v>199</v>
      </c>
      <c r="AG143" s="67" t="s">
        <v>199</v>
      </c>
      <c r="AH143" s="67" t="s">
        <v>199</v>
      </c>
      <c r="AI143" s="67" t="s">
        <v>199</v>
      </c>
      <c r="AJ143" s="67" t="s">
        <v>666</v>
      </c>
    </row>
    <row r="144" spans="2:36" ht="128.25" hidden="1" x14ac:dyDescent="0.2">
      <c r="B144" s="67" t="s">
        <v>455</v>
      </c>
      <c r="C144" s="68" t="s">
        <v>456</v>
      </c>
      <c r="D144" s="67" t="s">
        <v>716</v>
      </c>
      <c r="E144" s="67" t="s">
        <v>717</v>
      </c>
      <c r="F144" s="67" t="s">
        <v>561</v>
      </c>
      <c r="G144" s="67" t="s">
        <v>199</v>
      </c>
      <c r="H144" s="67" t="s">
        <v>199</v>
      </c>
      <c r="I144" s="67" t="s">
        <v>199</v>
      </c>
      <c r="J144" s="67" t="s">
        <v>199</v>
      </c>
      <c r="K144" s="67" t="s">
        <v>807</v>
      </c>
      <c r="L144" s="67" t="s">
        <v>807</v>
      </c>
      <c r="M144" s="69" t="s">
        <v>808</v>
      </c>
      <c r="N144" s="83" t="s">
        <v>496</v>
      </c>
      <c r="O144" s="67" t="s">
        <v>491</v>
      </c>
      <c r="P144" s="67" t="s">
        <v>1698</v>
      </c>
      <c r="Q144" s="70">
        <v>45413</v>
      </c>
      <c r="R144" s="70">
        <v>45443</v>
      </c>
      <c r="S144" s="70" t="s">
        <v>1698</v>
      </c>
      <c r="T144" s="51"/>
      <c r="U144" s="67"/>
      <c r="V144" s="67"/>
      <c r="W144" s="67" t="s">
        <v>207</v>
      </c>
      <c r="X144" s="67" t="s">
        <v>1590</v>
      </c>
      <c r="Y144" s="67" t="s">
        <v>1721</v>
      </c>
      <c r="Z144" s="67" t="s">
        <v>1694</v>
      </c>
      <c r="AA144" s="67" t="s">
        <v>199</v>
      </c>
      <c r="AB144" s="67" t="s">
        <v>1719</v>
      </c>
      <c r="AC144" s="67" t="s">
        <v>199</v>
      </c>
      <c r="AD144" s="67" t="s">
        <v>199</v>
      </c>
      <c r="AE144" s="67" t="s">
        <v>199</v>
      </c>
      <c r="AF144" s="67" t="s">
        <v>199</v>
      </c>
      <c r="AG144" s="67" t="s">
        <v>199</v>
      </c>
      <c r="AH144" s="67" t="s">
        <v>199</v>
      </c>
      <c r="AI144" s="67" t="s">
        <v>199</v>
      </c>
      <c r="AJ144" s="67" t="s">
        <v>666</v>
      </c>
    </row>
    <row r="145" spans="2:36" ht="128.25" hidden="1" x14ac:dyDescent="0.2">
      <c r="B145" s="67" t="s">
        <v>455</v>
      </c>
      <c r="C145" s="68" t="s">
        <v>456</v>
      </c>
      <c r="D145" s="67" t="s">
        <v>716</v>
      </c>
      <c r="E145" s="67" t="s">
        <v>717</v>
      </c>
      <c r="F145" s="67" t="s">
        <v>561</v>
      </c>
      <c r="G145" s="67" t="s">
        <v>199</v>
      </c>
      <c r="H145" s="67" t="s">
        <v>199</v>
      </c>
      <c r="I145" s="67" t="s">
        <v>199</v>
      </c>
      <c r="J145" s="67" t="s">
        <v>199</v>
      </c>
      <c r="K145" s="67" t="s">
        <v>831</v>
      </c>
      <c r="L145" s="67" t="s">
        <v>832</v>
      </c>
      <c r="M145" s="69" t="s">
        <v>833</v>
      </c>
      <c r="N145" s="67" t="s">
        <v>784</v>
      </c>
      <c r="O145" s="67"/>
      <c r="P145" s="67" t="s">
        <v>0</v>
      </c>
      <c r="Q145" s="70">
        <v>45292</v>
      </c>
      <c r="R145" s="70">
        <v>45641</v>
      </c>
      <c r="S145" s="70" t="s">
        <v>1709</v>
      </c>
      <c r="T145" s="51"/>
      <c r="U145" s="67"/>
      <c r="V145" s="67"/>
      <c r="W145" s="67" t="s">
        <v>1674</v>
      </c>
      <c r="X145" s="67" t="s">
        <v>199</v>
      </c>
      <c r="Y145" s="67" t="s">
        <v>199</v>
      </c>
      <c r="Z145" s="67" t="s">
        <v>199</v>
      </c>
      <c r="AA145" s="67" t="s">
        <v>199</v>
      </c>
      <c r="AB145" s="67" t="s">
        <v>1719</v>
      </c>
      <c r="AC145" s="67" t="s">
        <v>199</v>
      </c>
      <c r="AD145" s="67" t="s">
        <v>199</v>
      </c>
      <c r="AE145" s="67" t="s">
        <v>199</v>
      </c>
      <c r="AF145" s="67" t="s">
        <v>199</v>
      </c>
      <c r="AG145" s="67" t="s">
        <v>199</v>
      </c>
      <c r="AH145" s="67" t="s">
        <v>199</v>
      </c>
      <c r="AI145" s="67" t="s">
        <v>199</v>
      </c>
      <c r="AJ145" s="67" t="s">
        <v>786</v>
      </c>
    </row>
    <row r="146" spans="2:36" ht="128.25" hidden="1" x14ac:dyDescent="0.2">
      <c r="B146" s="67" t="s">
        <v>455</v>
      </c>
      <c r="C146" s="68" t="s">
        <v>456</v>
      </c>
      <c r="D146" s="67" t="s">
        <v>716</v>
      </c>
      <c r="E146" s="67" t="s">
        <v>717</v>
      </c>
      <c r="F146" s="67" t="s">
        <v>561</v>
      </c>
      <c r="G146" s="67" t="s">
        <v>199</v>
      </c>
      <c r="H146" s="67" t="s">
        <v>199</v>
      </c>
      <c r="I146" s="67" t="s">
        <v>199</v>
      </c>
      <c r="J146" s="67" t="s">
        <v>199</v>
      </c>
      <c r="K146" s="67" t="s">
        <v>834</v>
      </c>
      <c r="L146" s="67" t="s">
        <v>834</v>
      </c>
      <c r="M146" s="67" t="s">
        <v>835</v>
      </c>
      <c r="N146" s="67" t="s">
        <v>784</v>
      </c>
      <c r="O146" s="67"/>
      <c r="P146" s="67" t="s">
        <v>0</v>
      </c>
      <c r="Q146" s="70">
        <v>45292</v>
      </c>
      <c r="R146" s="70">
        <v>45641</v>
      </c>
      <c r="S146" s="70" t="s">
        <v>1709</v>
      </c>
      <c r="T146" s="51"/>
      <c r="U146" s="67"/>
      <c r="V146" s="90"/>
      <c r="W146" s="67" t="s">
        <v>1674</v>
      </c>
      <c r="X146" s="67" t="s">
        <v>199</v>
      </c>
      <c r="Y146" s="67" t="s">
        <v>199</v>
      </c>
      <c r="Z146" s="67" t="s">
        <v>199</v>
      </c>
      <c r="AA146" s="67" t="s">
        <v>199</v>
      </c>
      <c r="AB146" s="67" t="s">
        <v>1719</v>
      </c>
      <c r="AC146" s="67" t="s">
        <v>199</v>
      </c>
      <c r="AD146" s="67" t="s">
        <v>199</v>
      </c>
      <c r="AE146" s="67" t="s">
        <v>199</v>
      </c>
      <c r="AF146" s="67" t="s">
        <v>199</v>
      </c>
      <c r="AG146" s="67" t="s">
        <v>199</v>
      </c>
      <c r="AH146" s="67" t="s">
        <v>199</v>
      </c>
      <c r="AI146" s="67" t="s">
        <v>199</v>
      </c>
      <c r="AJ146" s="67" t="s">
        <v>786</v>
      </c>
    </row>
    <row r="147" spans="2:36" ht="128.25" hidden="1" x14ac:dyDescent="0.2">
      <c r="B147" s="67" t="s">
        <v>455</v>
      </c>
      <c r="C147" s="68" t="s">
        <v>456</v>
      </c>
      <c r="D147" s="67" t="s">
        <v>716</v>
      </c>
      <c r="E147" s="67" t="s">
        <v>717</v>
      </c>
      <c r="F147" s="67" t="s">
        <v>561</v>
      </c>
      <c r="G147" s="67" t="s">
        <v>199</v>
      </c>
      <c r="H147" s="67" t="s">
        <v>199</v>
      </c>
      <c r="I147" s="67" t="s">
        <v>199</v>
      </c>
      <c r="J147" s="67" t="s">
        <v>199</v>
      </c>
      <c r="K147" s="67" t="s">
        <v>1816</v>
      </c>
      <c r="L147" s="67" t="s">
        <v>1817</v>
      </c>
      <c r="M147" s="69" t="s">
        <v>1818</v>
      </c>
      <c r="N147" s="69" t="s">
        <v>839</v>
      </c>
      <c r="O147" s="67" t="s">
        <v>620</v>
      </c>
      <c r="P147" s="67" t="s">
        <v>0</v>
      </c>
      <c r="Q147" s="70">
        <v>45323</v>
      </c>
      <c r="R147" s="70">
        <v>45641</v>
      </c>
      <c r="S147" s="70" t="s">
        <v>1709</v>
      </c>
      <c r="T147" s="51"/>
      <c r="U147" s="67"/>
      <c r="V147" s="67"/>
      <c r="W147" s="67" t="s">
        <v>207</v>
      </c>
      <c r="X147" s="67" t="s">
        <v>1721</v>
      </c>
      <c r="Y147" s="67" t="s">
        <v>199</v>
      </c>
      <c r="Z147" s="67" t="s">
        <v>199</v>
      </c>
      <c r="AA147" s="67" t="s">
        <v>199</v>
      </c>
      <c r="AB147" s="67" t="s">
        <v>1719</v>
      </c>
      <c r="AC147" s="67" t="s">
        <v>1704</v>
      </c>
      <c r="AD147" s="67" t="s">
        <v>199</v>
      </c>
      <c r="AE147" s="67" t="s">
        <v>199</v>
      </c>
      <c r="AF147" s="67" t="s">
        <v>199</v>
      </c>
      <c r="AG147" s="67" t="s">
        <v>199</v>
      </c>
      <c r="AH147" s="67" t="s">
        <v>199</v>
      </c>
      <c r="AI147" s="67" t="s">
        <v>199</v>
      </c>
      <c r="AJ147" s="67" t="s">
        <v>622</v>
      </c>
    </row>
    <row r="148" spans="2:36" ht="128.25" hidden="1" x14ac:dyDescent="0.2">
      <c r="B148" s="67" t="s">
        <v>455</v>
      </c>
      <c r="C148" s="68" t="s">
        <v>456</v>
      </c>
      <c r="D148" s="67" t="s">
        <v>853</v>
      </c>
      <c r="E148" s="67" t="s">
        <v>855</v>
      </c>
      <c r="F148" s="67" t="s">
        <v>561</v>
      </c>
      <c r="G148" s="67" t="s">
        <v>199</v>
      </c>
      <c r="H148" s="67" t="s">
        <v>856</v>
      </c>
      <c r="I148" s="67" t="s">
        <v>199</v>
      </c>
      <c r="J148" s="67" t="s">
        <v>199</v>
      </c>
      <c r="K148" s="67" t="s">
        <v>857</v>
      </c>
      <c r="L148" s="67" t="s">
        <v>858</v>
      </c>
      <c r="M148" s="69" t="s">
        <v>859</v>
      </c>
      <c r="N148" s="67" t="s">
        <v>620</v>
      </c>
      <c r="O148" s="67" t="s">
        <v>621</v>
      </c>
      <c r="P148" s="67" t="s">
        <v>0</v>
      </c>
      <c r="Q148" s="75">
        <v>45292</v>
      </c>
      <c r="R148" s="75">
        <v>45473</v>
      </c>
      <c r="S148" s="75" t="s">
        <v>1709</v>
      </c>
      <c r="T148" s="51"/>
      <c r="U148" s="67"/>
      <c r="V148" s="69">
        <v>50</v>
      </c>
      <c r="W148" s="67" t="s">
        <v>1682</v>
      </c>
      <c r="X148" s="67" t="s">
        <v>1590</v>
      </c>
      <c r="Y148" s="67" t="s">
        <v>207</v>
      </c>
      <c r="Z148" s="67" t="s">
        <v>199</v>
      </c>
      <c r="AA148" s="67" t="s">
        <v>199</v>
      </c>
      <c r="AB148" s="67" t="s">
        <v>1716</v>
      </c>
      <c r="AC148" s="67" t="s">
        <v>199</v>
      </c>
      <c r="AD148" s="67" t="s">
        <v>199</v>
      </c>
      <c r="AE148" s="67" t="s">
        <v>199</v>
      </c>
      <c r="AF148" s="67" t="s">
        <v>199</v>
      </c>
      <c r="AG148" s="67" t="s">
        <v>199</v>
      </c>
      <c r="AH148" s="67" t="s">
        <v>199</v>
      </c>
      <c r="AI148" s="67" t="s">
        <v>199</v>
      </c>
      <c r="AJ148" s="67" t="s">
        <v>622</v>
      </c>
    </row>
    <row r="149" spans="2:36" ht="128.25" hidden="1" x14ac:dyDescent="0.2">
      <c r="B149" s="67" t="s">
        <v>455</v>
      </c>
      <c r="C149" s="68" t="s">
        <v>456</v>
      </c>
      <c r="D149" s="67" t="s">
        <v>853</v>
      </c>
      <c r="E149" s="67" t="s">
        <v>855</v>
      </c>
      <c r="F149" s="67" t="s">
        <v>561</v>
      </c>
      <c r="G149" s="67" t="s">
        <v>199</v>
      </c>
      <c r="H149" s="67" t="s">
        <v>856</v>
      </c>
      <c r="I149" s="67" t="s">
        <v>199</v>
      </c>
      <c r="J149" s="67" t="s">
        <v>199</v>
      </c>
      <c r="K149" s="67" t="s">
        <v>860</v>
      </c>
      <c r="L149" s="67" t="s">
        <v>861</v>
      </c>
      <c r="M149" s="69" t="s">
        <v>862</v>
      </c>
      <c r="N149" s="67" t="s">
        <v>620</v>
      </c>
      <c r="O149" s="67" t="s">
        <v>621</v>
      </c>
      <c r="P149" s="67" t="s">
        <v>0</v>
      </c>
      <c r="Q149" s="75">
        <v>45292</v>
      </c>
      <c r="R149" s="75">
        <v>45473</v>
      </c>
      <c r="S149" s="75" t="s">
        <v>1709</v>
      </c>
      <c r="T149" s="51"/>
      <c r="U149" s="67"/>
      <c r="V149" s="69">
        <v>50</v>
      </c>
      <c r="W149" s="67" t="s">
        <v>1682</v>
      </c>
      <c r="X149" s="67" t="s">
        <v>1590</v>
      </c>
      <c r="Y149" s="67" t="s">
        <v>207</v>
      </c>
      <c r="Z149" s="67" t="s">
        <v>199</v>
      </c>
      <c r="AA149" s="67" t="s">
        <v>199</v>
      </c>
      <c r="AB149" s="67" t="s">
        <v>1716</v>
      </c>
      <c r="AC149" s="67" t="s">
        <v>199</v>
      </c>
      <c r="AD149" s="67" t="s">
        <v>199</v>
      </c>
      <c r="AE149" s="67" t="s">
        <v>199</v>
      </c>
      <c r="AF149" s="67" t="s">
        <v>199</v>
      </c>
      <c r="AG149" s="67" t="s">
        <v>199</v>
      </c>
      <c r="AH149" s="67" t="s">
        <v>199</v>
      </c>
      <c r="AI149" s="67" t="s">
        <v>199</v>
      </c>
      <c r="AJ149" s="67" t="s">
        <v>622</v>
      </c>
    </row>
    <row r="150" spans="2:36" ht="128.25" hidden="1" x14ac:dyDescent="0.2">
      <c r="B150" s="67" t="s">
        <v>455</v>
      </c>
      <c r="C150" s="68" t="s">
        <v>456</v>
      </c>
      <c r="D150" s="67" t="s">
        <v>853</v>
      </c>
      <c r="E150" s="67" t="s">
        <v>863</v>
      </c>
      <c r="F150" s="67" t="s">
        <v>561</v>
      </c>
      <c r="G150" s="67" t="s">
        <v>199</v>
      </c>
      <c r="H150" s="67" t="s">
        <v>856</v>
      </c>
      <c r="I150" s="67" t="s">
        <v>199</v>
      </c>
      <c r="J150" s="67" t="s">
        <v>199</v>
      </c>
      <c r="K150" s="67" t="s">
        <v>864</v>
      </c>
      <c r="L150" s="67" t="s">
        <v>865</v>
      </c>
      <c r="M150" s="69" t="s">
        <v>866</v>
      </c>
      <c r="N150" s="67" t="s">
        <v>620</v>
      </c>
      <c r="O150" s="67" t="s">
        <v>621</v>
      </c>
      <c r="P150" s="67" t="s">
        <v>0</v>
      </c>
      <c r="Q150" s="75">
        <v>45474</v>
      </c>
      <c r="R150" s="75">
        <v>45641</v>
      </c>
      <c r="S150" s="75" t="s">
        <v>1709</v>
      </c>
      <c r="T150" s="51"/>
      <c r="U150" s="67"/>
      <c r="V150" s="69">
        <v>40</v>
      </c>
      <c r="W150" s="67" t="s">
        <v>1682</v>
      </c>
      <c r="X150" s="67" t="s">
        <v>1590</v>
      </c>
      <c r="Y150" s="67" t="s">
        <v>207</v>
      </c>
      <c r="Z150" s="67" t="s">
        <v>199</v>
      </c>
      <c r="AA150" s="67" t="s">
        <v>199</v>
      </c>
      <c r="AB150" s="67" t="s">
        <v>1716</v>
      </c>
      <c r="AC150" s="67" t="s">
        <v>199</v>
      </c>
      <c r="AD150" s="67" t="s">
        <v>199</v>
      </c>
      <c r="AE150" s="67" t="s">
        <v>199</v>
      </c>
      <c r="AF150" s="67" t="s">
        <v>199</v>
      </c>
      <c r="AG150" s="67" t="s">
        <v>199</v>
      </c>
      <c r="AH150" s="67" t="s">
        <v>199</v>
      </c>
      <c r="AI150" s="67" t="s">
        <v>199</v>
      </c>
      <c r="AJ150" s="67" t="s">
        <v>622</v>
      </c>
    </row>
    <row r="151" spans="2:36" ht="128.25" hidden="1" x14ac:dyDescent="0.2">
      <c r="B151" s="67" t="s">
        <v>455</v>
      </c>
      <c r="C151" s="68" t="s">
        <v>456</v>
      </c>
      <c r="D151" s="67" t="s">
        <v>853</v>
      </c>
      <c r="E151" s="67" t="s">
        <v>863</v>
      </c>
      <c r="F151" s="67" t="s">
        <v>561</v>
      </c>
      <c r="G151" s="67" t="s">
        <v>199</v>
      </c>
      <c r="H151" s="67" t="s">
        <v>856</v>
      </c>
      <c r="I151" s="67" t="s">
        <v>199</v>
      </c>
      <c r="J151" s="67" t="s">
        <v>199</v>
      </c>
      <c r="K151" s="67" t="s">
        <v>867</v>
      </c>
      <c r="L151" s="67" t="s">
        <v>868</v>
      </c>
      <c r="M151" s="69" t="s">
        <v>869</v>
      </c>
      <c r="N151" s="67" t="s">
        <v>620</v>
      </c>
      <c r="O151" s="67" t="s">
        <v>621</v>
      </c>
      <c r="P151" s="67" t="s">
        <v>0</v>
      </c>
      <c r="Q151" s="75">
        <v>45474</v>
      </c>
      <c r="R151" s="75">
        <v>45641</v>
      </c>
      <c r="S151" s="75" t="s">
        <v>1709</v>
      </c>
      <c r="T151" s="51"/>
      <c r="U151" s="67"/>
      <c r="V151" s="69">
        <v>30</v>
      </c>
      <c r="W151" s="67" t="s">
        <v>1682</v>
      </c>
      <c r="X151" s="67" t="s">
        <v>1590</v>
      </c>
      <c r="Y151" s="67" t="s">
        <v>207</v>
      </c>
      <c r="Z151" s="67" t="s">
        <v>199</v>
      </c>
      <c r="AA151" s="67" t="s">
        <v>199</v>
      </c>
      <c r="AB151" s="67" t="s">
        <v>1716</v>
      </c>
      <c r="AC151" s="67" t="s">
        <v>199</v>
      </c>
      <c r="AD151" s="67" t="s">
        <v>199</v>
      </c>
      <c r="AE151" s="67" t="s">
        <v>199</v>
      </c>
      <c r="AF151" s="67" t="s">
        <v>199</v>
      </c>
      <c r="AG151" s="67" t="s">
        <v>199</v>
      </c>
      <c r="AH151" s="67" t="s">
        <v>199</v>
      </c>
      <c r="AI151" s="67" t="s">
        <v>199</v>
      </c>
      <c r="AJ151" s="67" t="s">
        <v>622</v>
      </c>
    </row>
    <row r="152" spans="2:36" ht="128.25" hidden="1" x14ac:dyDescent="0.2">
      <c r="B152" s="67" t="s">
        <v>455</v>
      </c>
      <c r="C152" s="68" t="s">
        <v>456</v>
      </c>
      <c r="D152" s="67" t="s">
        <v>853</v>
      </c>
      <c r="E152" s="67" t="s">
        <v>863</v>
      </c>
      <c r="F152" s="67" t="s">
        <v>561</v>
      </c>
      <c r="G152" s="67" t="s">
        <v>199</v>
      </c>
      <c r="H152" s="67" t="s">
        <v>856</v>
      </c>
      <c r="I152" s="67" t="s">
        <v>199</v>
      </c>
      <c r="J152" s="67" t="s">
        <v>199</v>
      </c>
      <c r="K152" s="67" t="s">
        <v>870</v>
      </c>
      <c r="L152" s="67" t="s">
        <v>871</v>
      </c>
      <c r="M152" s="69" t="s">
        <v>872</v>
      </c>
      <c r="N152" s="67" t="s">
        <v>620</v>
      </c>
      <c r="O152" s="67" t="s">
        <v>621</v>
      </c>
      <c r="P152" s="67" t="s">
        <v>0</v>
      </c>
      <c r="Q152" s="75">
        <v>45474</v>
      </c>
      <c r="R152" s="75">
        <v>45641</v>
      </c>
      <c r="S152" s="75" t="s">
        <v>1709</v>
      </c>
      <c r="T152" s="51"/>
      <c r="U152" s="67"/>
      <c r="V152" s="69">
        <v>30</v>
      </c>
      <c r="W152" s="67" t="s">
        <v>1682</v>
      </c>
      <c r="X152" s="67" t="s">
        <v>1590</v>
      </c>
      <c r="Y152" s="67" t="s">
        <v>207</v>
      </c>
      <c r="Z152" s="67" t="s">
        <v>199</v>
      </c>
      <c r="AA152" s="67" t="s">
        <v>199</v>
      </c>
      <c r="AB152" s="67" t="s">
        <v>1716</v>
      </c>
      <c r="AC152" s="67" t="s">
        <v>199</v>
      </c>
      <c r="AD152" s="67" t="s">
        <v>199</v>
      </c>
      <c r="AE152" s="67" t="s">
        <v>199</v>
      </c>
      <c r="AF152" s="67" t="s">
        <v>199</v>
      </c>
      <c r="AG152" s="67" t="s">
        <v>199</v>
      </c>
      <c r="AH152" s="67" t="s">
        <v>199</v>
      </c>
      <c r="AI152" s="67" t="s">
        <v>199</v>
      </c>
      <c r="AJ152" s="67" t="s">
        <v>622</v>
      </c>
    </row>
    <row r="153" spans="2:36" ht="185.25" hidden="1" x14ac:dyDescent="0.2">
      <c r="B153" s="67" t="s">
        <v>455</v>
      </c>
      <c r="C153" s="68" t="s">
        <v>873</v>
      </c>
      <c r="D153" s="67" t="s">
        <v>874</v>
      </c>
      <c r="E153" s="67" t="s">
        <v>876</v>
      </c>
      <c r="F153" s="67" t="s">
        <v>765</v>
      </c>
      <c r="G153" s="67" t="s">
        <v>877</v>
      </c>
      <c r="H153" s="67" t="s">
        <v>878</v>
      </c>
      <c r="I153" s="67" t="s">
        <v>199</v>
      </c>
      <c r="J153" s="67" t="s">
        <v>199</v>
      </c>
      <c r="K153" s="84" t="s">
        <v>879</v>
      </c>
      <c r="L153" s="84" t="s">
        <v>1819</v>
      </c>
      <c r="M153" s="69" t="s">
        <v>881</v>
      </c>
      <c r="N153" s="67" t="s">
        <v>673</v>
      </c>
      <c r="O153" s="78" t="s">
        <v>674</v>
      </c>
      <c r="P153" s="67" t="s">
        <v>0</v>
      </c>
      <c r="Q153" s="70">
        <v>45474</v>
      </c>
      <c r="R153" s="70">
        <v>45641</v>
      </c>
      <c r="S153" s="70" t="s">
        <v>1709</v>
      </c>
      <c r="T153" s="51"/>
      <c r="U153" s="67"/>
      <c r="V153" s="82">
        <v>0.2</v>
      </c>
      <c r="W153" s="67" t="s">
        <v>1722</v>
      </c>
      <c r="X153" s="67" t="s">
        <v>1590</v>
      </c>
      <c r="Y153" s="67" t="s">
        <v>356</v>
      </c>
      <c r="Z153" s="83" t="s">
        <v>199</v>
      </c>
      <c r="AA153" s="83" t="s">
        <v>199</v>
      </c>
      <c r="AB153" s="67" t="s">
        <v>845</v>
      </c>
      <c r="AC153" s="67" t="s">
        <v>199</v>
      </c>
      <c r="AD153" s="67" t="s">
        <v>199</v>
      </c>
      <c r="AE153" s="67" t="s">
        <v>199</v>
      </c>
      <c r="AF153" s="67" t="s">
        <v>199</v>
      </c>
      <c r="AG153" s="67" t="s">
        <v>199</v>
      </c>
      <c r="AH153" s="67" t="s">
        <v>199</v>
      </c>
      <c r="AI153" s="67" t="s">
        <v>199</v>
      </c>
      <c r="AJ153" s="67" t="s">
        <v>675</v>
      </c>
    </row>
    <row r="154" spans="2:36" ht="199.5" hidden="1" x14ac:dyDescent="0.2">
      <c r="B154" s="67" t="s">
        <v>455</v>
      </c>
      <c r="C154" s="68" t="s">
        <v>873</v>
      </c>
      <c r="D154" s="67" t="s">
        <v>874</v>
      </c>
      <c r="E154" s="67" t="s">
        <v>876</v>
      </c>
      <c r="F154" s="67" t="s">
        <v>765</v>
      </c>
      <c r="G154" s="67" t="s">
        <v>877</v>
      </c>
      <c r="H154" s="67" t="s">
        <v>878</v>
      </c>
      <c r="I154" s="67" t="s">
        <v>199</v>
      </c>
      <c r="J154" s="67" t="s">
        <v>199</v>
      </c>
      <c r="K154" s="84" t="s">
        <v>883</v>
      </c>
      <c r="L154" s="91" t="s">
        <v>884</v>
      </c>
      <c r="M154" s="84" t="s">
        <v>885</v>
      </c>
      <c r="N154" s="67" t="s">
        <v>673</v>
      </c>
      <c r="O154" s="78" t="s">
        <v>674</v>
      </c>
      <c r="P154" s="67" t="s">
        <v>0</v>
      </c>
      <c r="Q154" s="70">
        <v>45474</v>
      </c>
      <c r="R154" s="70">
        <v>45641</v>
      </c>
      <c r="S154" s="70" t="s">
        <v>1709</v>
      </c>
      <c r="T154" s="51"/>
      <c r="U154" s="67"/>
      <c r="V154" s="82">
        <v>0.4</v>
      </c>
      <c r="W154" s="67" t="s">
        <v>1722</v>
      </c>
      <c r="X154" s="67" t="s">
        <v>1590</v>
      </c>
      <c r="Y154" s="67" t="s">
        <v>356</v>
      </c>
      <c r="Z154" s="83" t="s">
        <v>199</v>
      </c>
      <c r="AA154" s="83" t="s">
        <v>199</v>
      </c>
      <c r="AB154" s="67" t="s">
        <v>209</v>
      </c>
      <c r="AC154" s="67" t="s">
        <v>199</v>
      </c>
      <c r="AD154" s="67" t="s">
        <v>199</v>
      </c>
      <c r="AE154" s="67" t="s">
        <v>199</v>
      </c>
      <c r="AF154" s="67" t="s">
        <v>199</v>
      </c>
      <c r="AG154" s="67" t="s">
        <v>199</v>
      </c>
      <c r="AH154" s="67" t="s">
        <v>199</v>
      </c>
      <c r="AI154" s="67" t="s">
        <v>199</v>
      </c>
      <c r="AJ154" s="67" t="s">
        <v>675</v>
      </c>
    </row>
    <row r="155" spans="2:36" ht="185.25" hidden="1" x14ac:dyDescent="0.2">
      <c r="B155" s="67" t="s">
        <v>455</v>
      </c>
      <c r="C155" s="68" t="s">
        <v>873</v>
      </c>
      <c r="D155" s="67" t="s">
        <v>874</v>
      </c>
      <c r="E155" s="67" t="s">
        <v>876</v>
      </c>
      <c r="F155" s="67" t="s">
        <v>765</v>
      </c>
      <c r="G155" s="67" t="s">
        <v>877</v>
      </c>
      <c r="H155" s="67" t="s">
        <v>878</v>
      </c>
      <c r="I155" s="67" t="s">
        <v>199</v>
      </c>
      <c r="J155" s="67" t="s">
        <v>199</v>
      </c>
      <c r="K155" s="84" t="s">
        <v>886</v>
      </c>
      <c r="L155" s="84" t="s">
        <v>887</v>
      </c>
      <c r="M155" s="69" t="s">
        <v>888</v>
      </c>
      <c r="N155" s="67" t="s">
        <v>673</v>
      </c>
      <c r="O155" s="78" t="s">
        <v>674</v>
      </c>
      <c r="P155" s="67" t="s">
        <v>0</v>
      </c>
      <c r="Q155" s="70">
        <v>45474</v>
      </c>
      <c r="R155" s="70">
        <v>45641</v>
      </c>
      <c r="S155" s="70" t="s">
        <v>1709</v>
      </c>
      <c r="T155" s="51"/>
      <c r="U155" s="67"/>
      <c r="V155" s="82">
        <v>0.4</v>
      </c>
      <c r="W155" s="67" t="s">
        <v>1722</v>
      </c>
      <c r="X155" s="67" t="s">
        <v>1590</v>
      </c>
      <c r="Y155" s="67" t="s">
        <v>356</v>
      </c>
      <c r="Z155" s="83" t="s">
        <v>199</v>
      </c>
      <c r="AA155" s="83" t="s">
        <v>199</v>
      </c>
      <c r="AB155" s="67" t="s">
        <v>209</v>
      </c>
      <c r="AC155" s="67" t="s">
        <v>199</v>
      </c>
      <c r="AD155" s="67" t="s">
        <v>199</v>
      </c>
      <c r="AE155" s="67" t="s">
        <v>199</v>
      </c>
      <c r="AF155" s="67" t="s">
        <v>199</v>
      </c>
      <c r="AG155" s="67" t="s">
        <v>199</v>
      </c>
      <c r="AH155" s="67" t="s">
        <v>199</v>
      </c>
      <c r="AI155" s="67" t="s">
        <v>199</v>
      </c>
      <c r="AJ155" s="67" t="s">
        <v>675</v>
      </c>
    </row>
    <row r="156" spans="2:36" ht="185.25" hidden="1" x14ac:dyDescent="0.2">
      <c r="B156" s="67" t="s">
        <v>455</v>
      </c>
      <c r="C156" s="68" t="s">
        <v>873</v>
      </c>
      <c r="D156" s="67" t="s">
        <v>874</v>
      </c>
      <c r="E156" s="67" t="s">
        <v>876</v>
      </c>
      <c r="F156" s="67" t="s">
        <v>561</v>
      </c>
      <c r="G156" s="67" t="s">
        <v>877</v>
      </c>
      <c r="H156" s="67" t="s">
        <v>878</v>
      </c>
      <c r="I156" s="67" t="s">
        <v>199</v>
      </c>
      <c r="J156" s="67" t="s">
        <v>199</v>
      </c>
      <c r="K156" s="84" t="s">
        <v>889</v>
      </c>
      <c r="L156" s="84" t="s">
        <v>1820</v>
      </c>
      <c r="M156" s="69" t="s">
        <v>891</v>
      </c>
      <c r="N156" s="67" t="s">
        <v>673</v>
      </c>
      <c r="O156" s="78" t="s">
        <v>674</v>
      </c>
      <c r="P156" s="67" t="s">
        <v>0</v>
      </c>
      <c r="Q156" s="70">
        <v>45474</v>
      </c>
      <c r="R156" s="70">
        <v>45641</v>
      </c>
      <c r="S156" s="70" t="s">
        <v>1709</v>
      </c>
      <c r="T156" s="51"/>
      <c r="U156" s="67"/>
      <c r="V156" s="67">
        <v>10</v>
      </c>
      <c r="W156" s="67" t="s">
        <v>1722</v>
      </c>
      <c r="X156" s="67" t="s">
        <v>1590</v>
      </c>
      <c r="Y156" s="67" t="s">
        <v>356</v>
      </c>
      <c r="Z156" s="83" t="s">
        <v>199</v>
      </c>
      <c r="AA156" s="83" t="s">
        <v>199</v>
      </c>
      <c r="AB156" s="67" t="s">
        <v>209</v>
      </c>
      <c r="AC156" s="67" t="s">
        <v>199</v>
      </c>
      <c r="AD156" s="67" t="s">
        <v>199</v>
      </c>
      <c r="AE156" s="67" t="s">
        <v>199</v>
      </c>
      <c r="AF156" s="67" t="s">
        <v>199</v>
      </c>
      <c r="AG156" s="67" t="s">
        <v>199</v>
      </c>
      <c r="AH156" s="67" t="s">
        <v>199</v>
      </c>
      <c r="AI156" s="67" t="s">
        <v>199</v>
      </c>
      <c r="AJ156" s="67" t="s">
        <v>675</v>
      </c>
    </row>
    <row r="157" spans="2:36" ht="185.25" hidden="1" x14ac:dyDescent="0.2">
      <c r="B157" s="67" t="s">
        <v>455</v>
      </c>
      <c r="C157" s="68" t="s">
        <v>873</v>
      </c>
      <c r="D157" s="67" t="s">
        <v>874</v>
      </c>
      <c r="E157" s="67" t="s">
        <v>876</v>
      </c>
      <c r="F157" s="67" t="s">
        <v>765</v>
      </c>
      <c r="G157" s="67" t="s">
        <v>877</v>
      </c>
      <c r="H157" s="67" t="s">
        <v>878</v>
      </c>
      <c r="I157" s="67" t="s">
        <v>199</v>
      </c>
      <c r="J157" s="67" t="s">
        <v>199</v>
      </c>
      <c r="K157" s="67" t="s">
        <v>892</v>
      </c>
      <c r="L157" s="67" t="s">
        <v>893</v>
      </c>
      <c r="M157" s="69" t="s">
        <v>894</v>
      </c>
      <c r="N157" s="67" t="s">
        <v>895</v>
      </c>
      <c r="O157" s="67"/>
      <c r="P157" s="67" t="s">
        <v>1681</v>
      </c>
      <c r="Q157" s="70">
        <v>45292</v>
      </c>
      <c r="R157" s="70">
        <v>45641</v>
      </c>
      <c r="S157" s="70" t="s">
        <v>1709</v>
      </c>
      <c r="T157" s="67"/>
      <c r="U157" s="67"/>
      <c r="V157" s="67">
        <v>100</v>
      </c>
      <c r="W157" s="67" t="s">
        <v>356</v>
      </c>
      <c r="X157" s="67" t="s">
        <v>1821</v>
      </c>
      <c r="Y157" s="67" t="s">
        <v>199</v>
      </c>
      <c r="Z157" s="67" t="s">
        <v>199</v>
      </c>
      <c r="AA157" s="67" t="s">
        <v>199</v>
      </c>
      <c r="AB157" s="67" t="s">
        <v>209</v>
      </c>
      <c r="AC157" s="67" t="s">
        <v>199</v>
      </c>
      <c r="AD157" s="67" t="s">
        <v>199</v>
      </c>
      <c r="AE157" s="67" t="s">
        <v>199</v>
      </c>
      <c r="AF157" s="67" t="s">
        <v>199</v>
      </c>
      <c r="AG157" s="67" t="s">
        <v>199</v>
      </c>
      <c r="AH157" s="67" t="s">
        <v>199</v>
      </c>
      <c r="AI157" s="67" t="s">
        <v>199</v>
      </c>
      <c r="AJ157" s="67" t="s">
        <v>235</v>
      </c>
    </row>
    <row r="158" spans="2:36" ht="185.25" hidden="1" x14ac:dyDescent="0.2">
      <c r="B158" s="92" t="s">
        <v>455</v>
      </c>
      <c r="C158" s="68" t="s">
        <v>873</v>
      </c>
      <c r="D158" s="92" t="s">
        <v>1822</v>
      </c>
      <c r="E158" s="92" t="s">
        <v>876</v>
      </c>
      <c r="F158" s="83" t="s">
        <v>765</v>
      </c>
      <c r="G158" s="67" t="s">
        <v>877</v>
      </c>
      <c r="H158" s="67" t="s">
        <v>878</v>
      </c>
      <c r="I158" s="67" t="s">
        <v>199</v>
      </c>
      <c r="J158" s="67" t="s">
        <v>199</v>
      </c>
      <c r="K158" s="92" t="s">
        <v>897</v>
      </c>
      <c r="L158" s="93" t="s">
        <v>898</v>
      </c>
      <c r="M158" s="92" t="s">
        <v>899</v>
      </c>
      <c r="N158" s="83" t="s">
        <v>900</v>
      </c>
      <c r="O158" s="83" t="s">
        <v>901</v>
      </c>
      <c r="P158" s="83" t="s">
        <v>1698</v>
      </c>
      <c r="Q158" s="94">
        <v>45381</v>
      </c>
      <c r="R158" s="94">
        <v>45657</v>
      </c>
      <c r="S158" s="83" t="s">
        <v>1823</v>
      </c>
      <c r="T158" s="95">
        <f>(6*20*9)*(10000000/30/8)</f>
        <v>45000000</v>
      </c>
      <c r="U158" s="96">
        <v>191</v>
      </c>
      <c r="V158" s="97" t="s">
        <v>903</v>
      </c>
      <c r="W158" s="83" t="s">
        <v>1824</v>
      </c>
      <c r="X158" s="83" t="s">
        <v>1724</v>
      </c>
      <c r="Y158" s="83" t="s">
        <v>199</v>
      </c>
      <c r="Z158" s="83" t="s">
        <v>199</v>
      </c>
      <c r="AA158" s="83" t="s">
        <v>199</v>
      </c>
      <c r="AB158" s="83" t="s">
        <v>366</v>
      </c>
      <c r="AC158" s="67" t="s">
        <v>249</v>
      </c>
      <c r="AD158" s="67" t="s">
        <v>1719</v>
      </c>
      <c r="AE158" s="67" t="s">
        <v>199</v>
      </c>
      <c r="AF158" s="67" t="s">
        <v>199</v>
      </c>
      <c r="AG158" s="67" t="s">
        <v>199</v>
      </c>
      <c r="AH158" s="98" t="s">
        <v>410</v>
      </c>
      <c r="AI158" s="98" t="s">
        <v>411</v>
      </c>
      <c r="AJ158" s="92" t="s">
        <v>502</v>
      </c>
    </row>
    <row r="159" spans="2:36" ht="185.25" hidden="1" x14ac:dyDescent="0.2">
      <c r="B159" s="67" t="s">
        <v>455</v>
      </c>
      <c r="C159" s="68" t="s">
        <v>873</v>
      </c>
      <c r="D159" s="67" t="s">
        <v>874</v>
      </c>
      <c r="E159" s="67" t="s">
        <v>876</v>
      </c>
      <c r="F159" s="67" t="s">
        <v>765</v>
      </c>
      <c r="G159" s="67" t="s">
        <v>877</v>
      </c>
      <c r="H159" s="67" t="s">
        <v>878</v>
      </c>
      <c r="I159" s="67" t="s">
        <v>199</v>
      </c>
      <c r="J159" s="67" t="s">
        <v>199</v>
      </c>
      <c r="K159" s="67" t="s">
        <v>905</v>
      </c>
      <c r="L159" s="67" t="s">
        <v>905</v>
      </c>
      <c r="M159" s="67" t="s">
        <v>906</v>
      </c>
      <c r="N159" s="67" t="s">
        <v>218</v>
      </c>
      <c r="O159" s="78" t="s">
        <v>907</v>
      </c>
      <c r="P159" s="67" t="s">
        <v>50</v>
      </c>
      <c r="Q159" s="70">
        <v>45323</v>
      </c>
      <c r="R159" s="77">
        <v>45626</v>
      </c>
      <c r="S159" s="70" t="s">
        <v>199</v>
      </c>
      <c r="T159" s="51"/>
      <c r="U159" s="67"/>
      <c r="V159" s="67"/>
      <c r="W159" s="67" t="s">
        <v>356</v>
      </c>
      <c r="X159" s="67" t="s">
        <v>1824</v>
      </c>
      <c r="Y159" s="67" t="s">
        <v>199</v>
      </c>
      <c r="Z159" s="67" t="s">
        <v>199</v>
      </c>
      <c r="AA159" s="67" t="s">
        <v>199</v>
      </c>
      <c r="AB159" s="67" t="s">
        <v>1719</v>
      </c>
      <c r="AC159" s="67" t="s">
        <v>199</v>
      </c>
      <c r="AD159" s="67" t="s">
        <v>199</v>
      </c>
      <c r="AE159" s="67" t="s">
        <v>199</v>
      </c>
      <c r="AF159" s="67" t="s">
        <v>199</v>
      </c>
      <c r="AG159" s="67" t="s">
        <v>199</v>
      </c>
      <c r="AH159" s="67" t="s">
        <v>410</v>
      </c>
      <c r="AI159" s="67" t="s">
        <v>411</v>
      </c>
      <c r="AJ159" s="67" t="s">
        <v>235</v>
      </c>
    </row>
    <row r="160" spans="2:36" ht="185.25" hidden="1" x14ac:dyDescent="0.2">
      <c r="B160" s="67" t="s">
        <v>455</v>
      </c>
      <c r="C160" s="68" t="s">
        <v>873</v>
      </c>
      <c r="D160" s="67" t="s">
        <v>874</v>
      </c>
      <c r="E160" s="67" t="s">
        <v>876</v>
      </c>
      <c r="F160" s="67" t="s">
        <v>765</v>
      </c>
      <c r="G160" s="67" t="s">
        <v>877</v>
      </c>
      <c r="H160" s="67" t="s">
        <v>878</v>
      </c>
      <c r="I160" s="67" t="s">
        <v>199</v>
      </c>
      <c r="J160" s="67" t="s">
        <v>199</v>
      </c>
      <c r="K160" s="67" t="s">
        <v>909</v>
      </c>
      <c r="L160" s="67" t="s">
        <v>909</v>
      </c>
      <c r="M160" s="67" t="s">
        <v>910</v>
      </c>
      <c r="N160" s="78" t="s">
        <v>911</v>
      </c>
      <c r="O160" s="67" t="s">
        <v>912</v>
      </c>
      <c r="P160" s="67" t="s">
        <v>50</v>
      </c>
      <c r="Q160" s="70">
        <v>45323</v>
      </c>
      <c r="R160" s="77">
        <v>45626</v>
      </c>
      <c r="S160" s="70" t="s">
        <v>1709</v>
      </c>
      <c r="T160" s="51"/>
      <c r="U160" s="67"/>
      <c r="V160" s="67"/>
      <c r="W160" s="67" t="s">
        <v>356</v>
      </c>
      <c r="X160" s="67" t="s">
        <v>1824</v>
      </c>
      <c r="Y160" s="67" t="s">
        <v>199</v>
      </c>
      <c r="Z160" s="67" t="s">
        <v>199</v>
      </c>
      <c r="AA160" s="67" t="s">
        <v>199</v>
      </c>
      <c r="AB160" s="67" t="s">
        <v>1719</v>
      </c>
      <c r="AC160" s="67" t="s">
        <v>199</v>
      </c>
      <c r="AD160" s="67" t="s">
        <v>199</v>
      </c>
      <c r="AE160" s="67" t="s">
        <v>199</v>
      </c>
      <c r="AF160" s="67" t="s">
        <v>199</v>
      </c>
      <c r="AG160" s="67" t="s">
        <v>199</v>
      </c>
      <c r="AH160" s="67" t="s">
        <v>410</v>
      </c>
      <c r="AI160" s="67" t="s">
        <v>411</v>
      </c>
      <c r="AJ160" s="67" t="s">
        <v>235</v>
      </c>
    </row>
    <row r="161" spans="2:36" ht="185.25" hidden="1" x14ac:dyDescent="0.2">
      <c r="B161" s="67" t="s">
        <v>455</v>
      </c>
      <c r="C161" s="68" t="s">
        <v>873</v>
      </c>
      <c r="D161" s="67" t="s">
        <v>1053</v>
      </c>
      <c r="E161" s="67" t="s">
        <v>1055</v>
      </c>
      <c r="F161" s="67" t="s">
        <v>765</v>
      </c>
      <c r="G161" s="67" t="s">
        <v>877</v>
      </c>
      <c r="H161" s="67" t="s">
        <v>878</v>
      </c>
      <c r="I161" s="67" t="s">
        <v>199</v>
      </c>
      <c r="J161" s="67" t="s">
        <v>199</v>
      </c>
      <c r="K161" s="67" t="s">
        <v>1056</v>
      </c>
      <c r="L161" s="67" t="s">
        <v>1057</v>
      </c>
      <c r="M161" s="69" t="s">
        <v>1058</v>
      </c>
      <c r="N161" s="89" t="s">
        <v>775</v>
      </c>
      <c r="O161" s="89" t="s">
        <v>776</v>
      </c>
      <c r="P161" s="67" t="s">
        <v>199</v>
      </c>
      <c r="Q161" s="99">
        <v>45323</v>
      </c>
      <c r="R161" s="99">
        <v>45443</v>
      </c>
      <c r="S161" s="70" t="s">
        <v>199</v>
      </c>
      <c r="T161" s="51"/>
      <c r="U161" s="67"/>
      <c r="V161" s="71">
        <v>0.3</v>
      </c>
      <c r="W161" s="67" t="s">
        <v>1694</v>
      </c>
      <c r="X161" s="67" t="s">
        <v>1590</v>
      </c>
      <c r="Y161" s="67" t="s">
        <v>207</v>
      </c>
      <c r="Z161" s="67" t="s">
        <v>199</v>
      </c>
      <c r="AA161" s="67" t="s">
        <v>199</v>
      </c>
      <c r="AB161" s="67" t="s">
        <v>366</v>
      </c>
      <c r="AC161" s="67" t="s">
        <v>199</v>
      </c>
      <c r="AD161" s="67" t="s">
        <v>199</v>
      </c>
      <c r="AE161" s="67" t="s">
        <v>199</v>
      </c>
      <c r="AF161" s="67" t="s">
        <v>199</v>
      </c>
      <c r="AG161" s="67" t="s">
        <v>199</v>
      </c>
      <c r="AH161" s="67" t="s">
        <v>404</v>
      </c>
      <c r="AI161" s="67" t="s">
        <v>706</v>
      </c>
      <c r="AJ161" s="67" t="s">
        <v>778</v>
      </c>
    </row>
    <row r="162" spans="2:36" ht="185.25" hidden="1" x14ac:dyDescent="0.2">
      <c r="B162" s="67" t="s">
        <v>455</v>
      </c>
      <c r="C162" s="68" t="s">
        <v>873</v>
      </c>
      <c r="D162" s="67" t="s">
        <v>1053</v>
      </c>
      <c r="E162" s="67" t="s">
        <v>1055</v>
      </c>
      <c r="F162" s="67" t="s">
        <v>765</v>
      </c>
      <c r="G162" s="67" t="s">
        <v>877</v>
      </c>
      <c r="H162" s="67" t="s">
        <v>878</v>
      </c>
      <c r="I162" s="67" t="s">
        <v>199</v>
      </c>
      <c r="J162" s="67" t="s">
        <v>199</v>
      </c>
      <c r="K162" s="67" t="s">
        <v>1059</v>
      </c>
      <c r="L162" s="67" t="s">
        <v>1060</v>
      </c>
      <c r="M162" s="69" t="s">
        <v>1061</v>
      </c>
      <c r="N162" s="89" t="s">
        <v>775</v>
      </c>
      <c r="O162" s="89" t="s">
        <v>776</v>
      </c>
      <c r="P162" s="67" t="s">
        <v>199</v>
      </c>
      <c r="Q162" s="99">
        <v>45444</v>
      </c>
      <c r="R162" s="99">
        <v>45565</v>
      </c>
      <c r="S162" s="70" t="s">
        <v>199</v>
      </c>
      <c r="T162" s="51"/>
      <c r="U162" s="67"/>
      <c r="V162" s="71">
        <v>0.3</v>
      </c>
      <c r="W162" s="67" t="s">
        <v>1694</v>
      </c>
      <c r="X162" s="67" t="s">
        <v>1590</v>
      </c>
      <c r="Y162" s="67" t="s">
        <v>207</v>
      </c>
      <c r="Z162" s="67" t="s">
        <v>199</v>
      </c>
      <c r="AA162" s="67" t="s">
        <v>199</v>
      </c>
      <c r="AB162" s="67" t="s">
        <v>366</v>
      </c>
      <c r="AC162" s="67" t="s">
        <v>199</v>
      </c>
      <c r="AD162" s="67" t="s">
        <v>199</v>
      </c>
      <c r="AE162" s="67" t="s">
        <v>199</v>
      </c>
      <c r="AF162" s="67" t="s">
        <v>199</v>
      </c>
      <c r="AG162" s="67" t="s">
        <v>199</v>
      </c>
      <c r="AH162" s="67" t="s">
        <v>404</v>
      </c>
      <c r="AI162" s="67" t="s">
        <v>706</v>
      </c>
      <c r="AJ162" s="67" t="s">
        <v>778</v>
      </c>
    </row>
    <row r="163" spans="2:36" ht="185.25" hidden="1" x14ac:dyDescent="0.2">
      <c r="B163" s="67" t="s">
        <v>455</v>
      </c>
      <c r="C163" s="68" t="s">
        <v>873</v>
      </c>
      <c r="D163" s="67" t="s">
        <v>1053</v>
      </c>
      <c r="E163" s="67" t="s">
        <v>1055</v>
      </c>
      <c r="F163" s="67" t="s">
        <v>765</v>
      </c>
      <c r="G163" s="67" t="s">
        <v>877</v>
      </c>
      <c r="H163" s="67" t="s">
        <v>878</v>
      </c>
      <c r="I163" s="67" t="s">
        <v>199</v>
      </c>
      <c r="J163" s="67" t="s">
        <v>199</v>
      </c>
      <c r="K163" s="67" t="s">
        <v>1062</v>
      </c>
      <c r="L163" s="67" t="s">
        <v>1063</v>
      </c>
      <c r="M163" s="69" t="s">
        <v>1064</v>
      </c>
      <c r="N163" s="89" t="s">
        <v>775</v>
      </c>
      <c r="O163" s="89" t="s">
        <v>776</v>
      </c>
      <c r="P163" s="67" t="s">
        <v>199</v>
      </c>
      <c r="Q163" s="99">
        <v>45566</v>
      </c>
      <c r="R163" s="99">
        <v>45657</v>
      </c>
      <c r="S163" s="70" t="s">
        <v>199</v>
      </c>
      <c r="T163" s="51"/>
      <c r="U163" s="67"/>
      <c r="V163" s="71">
        <v>0.4</v>
      </c>
      <c r="W163" s="67" t="s">
        <v>1694</v>
      </c>
      <c r="X163" s="67" t="s">
        <v>1590</v>
      </c>
      <c r="Y163" s="67" t="s">
        <v>207</v>
      </c>
      <c r="Z163" s="67" t="s">
        <v>199</v>
      </c>
      <c r="AA163" s="67" t="s">
        <v>199</v>
      </c>
      <c r="AB163" s="67" t="s">
        <v>366</v>
      </c>
      <c r="AC163" s="67" t="s">
        <v>199</v>
      </c>
      <c r="AD163" s="67" t="s">
        <v>199</v>
      </c>
      <c r="AE163" s="67" t="s">
        <v>199</v>
      </c>
      <c r="AF163" s="67" t="s">
        <v>199</v>
      </c>
      <c r="AG163" s="67" t="s">
        <v>199</v>
      </c>
      <c r="AH163" s="67" t="s">
        <v>404</v>
      </c>
      <c r="AI163" s="67" t="s">
        <v>706</v>
      </c>
      <c r="AJ163" s="67" t="s">
        <v>778</v>
      </c>
    </row>
    <row r="164" spans="2:36" ht="185.25" hidden="1" x14ac:dyDescent="0.2">
      <c r="B164" s="67" t="s">
        <v>455</v>
      </c>
      <c r="C164" s="68" t="s">
        <v>873</v>
      </c>
      <c r="D164" s="67" t="s">
        <v>1053</v>
      </c>
      <c r="E164" s="67" t="s">
        <v>1055</v>
      </c>
      <c r="F164" s="67" t="s">
        <v>765</v>
      </c>
      <c r="G164" s="67" t="s">
        <v>877</v>
      </c>
      <c r="H164" s="67" t="s">
        <v>878</v>
      </c>
      <c r="I164" s="67" t="s">
        <v>199</v>
      </c>
      <c r="J164" s="67" t="s">
        <v>199</v>
      </c>
      <c r="K164" s="67" t="s">
        <v>1825</v>
      </c>
      <c r="L164" s="67" t="s">
        <v>1826</v>
      </c>
      <c r="M164" s="67" t="s">
        <v>1067</v>
      </c>
      <c r="N164" s="67" t="s">
        <v>895</v>
      </c>
      <c r="O164" s="67"/>
      <c r="P164" s="67" t="s">
        <v>1681</v>
      </c>
      <c r="Q164" s="70">
        <v>45352</v>
      </c>
      <c r="R164" s="70">
        <v>45504</v>
      </c>
      <c r="S164" s="70" t="s">
        <v>282</v>
      </c>
      <c r="T164" s="51"/>
      <c r="U164" s="67"/>
      <c r="V164" s="67">
        <v>50</v>
      </c>
      <c r="W164" s="67" t="s">
        <v>356</v>
      </c>
      <c r="X164" s="67" t="s">
        <v>199</v>
      </c>
      <c r="Y164" s="67" t="s">
        <v>199</v>
      </c>
      <c r="Z164" s="67" t="s">
        <v>199</v>
      </c>
      <c r="AA164" s="67" t="s">
        <v>199</v>
      </c>
      <c r="AB164" s="67" t="s">
        <v>209</v>
      </c>
      <c r="AC164" s="67" t="s">
        <v>199</v>
      </c>
      <c r="AD164" s="67" t="s">
        <v>199</v>
      </c>
      <c r="AE164" s="67" t="s">
        <v>199</v>
      </c>
      <c r="AF164" s="67" t="s">
        <v>199</v>
      </c>
      <c r="AG164" s="67" t="s">
        <v>199</v>
      </c>
      <c r="AH164" s="67" t="s">
        <v>199</v>
      </c>
      <c r="AI164" s="67" t="s">
        <v>199</v>
      </c>
      <c r="AJ164" s="67" t="s">
        <v>235</v>
      </c>
    </row>
    <row r="165" spans="2:36" ht="185.25" hidden="1" x14ac:dyDescent="0.2">
      <c r="B165" s="67" t="s">
        <v>455</v>
      </c>
      <c r="C165" s="68" t="s">
        <v>873</v>
      </c>
      <c r="D165" s="67" t="s">
        <v>1053</v>
      </c>
      <c r="E165" s="67" t="s">
        <v>1055</v>
      </c>
      <c r="F165" s="67" t="s">
        <v>765</v>
      </c>
      <c r="G165" s="67" t="s">
        <v>877</v>
      </c>
      <c r="H165" s="67" t="s">
        <v>878</v>
      </c>
      <c r="I165" s="67" t="s">
        <v>199</v>
      </c>
      <c r="J165" s="67" t="s">
        <v>199</v>
      </c>
      <c r="K165" s="67" t="s">
        <v>1827</v>
      </c>
      <c r="L165" s="67" t="s">
        <v>1828</v>
      </c>
      <c r="M165" s="69" t="s">
        <v>1829</v>
      </c>
      <c r="N165" s="67" t="s">
        <v>895</v>
      </c>
      <c r="O165" s="67"/>
      <c r="P165" s="67" t="s">
        <v>1681</v>
      </c>
      <c r="Q165" s="70">
        <v>45536</v>
      </c>
      <c r="R165" s="70">
        <v>45626</v>
      </c>
      <c r="S165" s="70" t="s">
        <v>282</v>
      </c>
      <c r="T165" s="67">
        <v>100</v>
      </c>
      <c r="U165" s="67" t="s">
        <v>356</v>
      </c>
      <c r="V165" s="67">
        <v>50</v>
      </c>
      <c r="W165" s="67" t="s">
        <v>356</v>
      </c>
      <c r="X165" s="67" t="s">
        <v>199</v>
      </c>
      <c r="Y165" s="67" t="s">
        <v>199</v>
      </c>
      <c r="Z165" s="67" t="s">
        <v>199</v>
      </c>
      <c r="AA165" s="67" t="s">
        <v>199</v>
      </c>
      <c r="AB165" s="67" t="s">
        <v>209</v>
      </c>
      <c r="AC165" s="67" t="s">
        <v>199</v>
      </c>
      <c r="AD165" s="67" t="s">
        <v>199</v>
      </c>
      <c r="AE165" s="67" t="s">
        <v>199</v>
      </c>
      <c r="AF165" s="67" t="s">
        <v>199</v>
      </c>
      <c r="AG165" s="67" t="s">
        <v>199</v>
      </c>
      <c r="AH165" s="67" t="s">
        <v>199</v>
      </c>
      <c r="AI165" s="67" t="s">
        <v>199</v>
      </c>
      <c r="AJ165" s="67" t="s">
        <v>235</v>
      </c>
    </row>
    <row r="166" spans="2:36" ht="185.25" hidden="1" x14ac:dyDescent="0.2">
      <c r="B166" s="67" t="s">
        <v>455</v>
      </c>
      <c r="C166" s="68" t="s">
        <v>873</v>
      </c>
      <c r="D166" s="67" t="s">
        <v>1053</v>
      </c>
      <c r="E166" s="67" t="s">
        <v>1073</v>
      </c>
      <c r="F166" s="67" t="s">
        <v>765</v>
      </c>
      <c r="G166" s="67" t="s">
        <v>877</v>
      </c>
      <c r="H166" s="67" t="s">
        <v>878</v>
      </c>
      <c r="I166" s="67" t="s">
        <v>199</v>
      </c>
      <c r="J166" s="67" t="s">
        <v>199</v>
      </c>
      <c r="K166" s="67" t="s">
        <v>1074</v>
      </c>
      <c r="L166" s="67" t="s">
        <v>1830</v>
      </c>
      <c r="M166" s="67" t="s">
        <v>1076</v>
      </c>
      <c r="N166" s="67" t="s">
        <v>895</v>
      </c>
      <c r="O166" s="67"/>
      <c r="P166" s="67" t="s">
        <v>1681</v>
      </c>
      <c r="Q166" s="70">
        <v>45536</v>
      </c>
      <c r="R166" s="70">
        <v>45611</v>
      </c>
      <c r="S166" s="70" t="s">
        <v>282</v>
      </c>
      <c r="T166" s="51"/>
      <c r="U166" s="67"/>
      <c r="V166" s="67">
        <v>50</v>
      </c>
      <c r="W166" s="67" t="s">
        <v>356</v>
      </c>
      <c r="X166" s="67" t="s">
        <v>199</v>
      </c>
      <c r="Y166" s="67" t="s">
        <v>199</v>
      </c>
      <c r="Z166" s="67" t="s">
        <v>199</v>
      </c>
      <c r="AA166" s="67" t="s">
        <v>199</v>
      </c>
      <c r="AB166" s="67" t="s">
        <v>1711</v>
      </c>
      <c r="AC166" s="67" t="s">
        <v>199</v>
      </c>
      <c r="AD166" s="67" t="s">
        <v>199</v>
      </c>
      <c r="AE166" s="67" t="s">
        <v>199</v>
      </c>
      <c r="AF166" s="67" t="s">
        <v>199</v>
      </c>
      <c r="AG166" s="67" t="s">
        <v>199</v>
      </c>
      <c r="AH166" s="67" t="s">
        <v>199</v>
      </c>
      <c r="AI166" s="67"/>
      <c r="AJ166" s="67" t="s">
        <v>235</v>
      </c>
    </row>
    <row r="167" spans="2:36" ht="185.25" hidden="1" x14ac:dyDescent="0.2">
      <c r="B167" s="67" t="s">
        <v>455</v>
      </c>
      <c r="C167" s="68" t="s">
        <v>873</v>
      </c>
      <c r="D167" s="67" t="s">
        <v>1053</v>
      </c>
      <c r="E167" s="67" t="s">
        <v>1073</v>
      </c>
      <c r="F167" s="67" t="s">
        <v>765</v>
      </c>
      <c r="G167" s="67" t="s">
        <v>877</v>
      </c>
      <c r="H167" s="67" t="s">
        <v>878</v>
      </c>
      <c r="I167" s="67" t="s">
        <v>199</v>
      </c>
      <c r="J167" s="67" t="s">
        <v>199</v>
      </c>
      <c r="K167" s="67" t="s">
        <v>1078</v>
      </c>
      <c r="L167" s="67" t="s">
        <v>1079</v>
      </c>
      <c r="M167" s="67" t="s">
        <v>1080</v>
      </c>
      <c r="N167" s="67" t="s">
        <v>895</v>
      </c>
      <c r="O167" s="67"/>
      <c r="P167" s="67" t="s">
        <v>1681</v>
      </c>
      <c r="Q167" s="70">
        <v>45612</v>
      </c>
      <c r="R167" s="70">
        <v>45641</v>
      </c>
      <c r="S167" s="70" t="s">
        <v>282</v>
      </c>
      <c r="T167" s="51"/>
      <c r="U167" s="67"/>
      <c r="V167" s="67">
        <v>10</v>
      </c>
      <c r="W167" s="67" t="s">
        <v>356</v>
      </c>
      <c r="X167" s="67" t="s">
        <v>199</v>
      </c>
      <c r="Y167" s="67" t="s">
        <v>199</v>
      </c>
      <c r="Z167" s="67" t="s">
        <v>199</v>
      </c>
      <c r="AA167" s="67" t="s">
        <v>199</v>
      </c>
      <c r="AB167" s="67" t="s">
        <v>1711</v>
      </c>
      <c r="AC167" s="67" t="s">
        <v>199</v>
      </c>
      <c r="AD167" s="67" t="s">
        <v>199</v>
      </c>
      <c r="AE167" s="67" t="s">
        <v>199</v>
      </c>
      <c r="AF167" s="67" t="s">
        <v>199</v>
      </c>
      <c r="AG167" s="67" t="s">
        <v>199</v>
      </c>
      <c r="AH167" s="67" t="s">
        <v>199</v>
      </c>
      <c r="AI167" s="67"/>
      <c r="AJ167" s="67" t="s">
        <v>235</v>
      </c>
    </row>
    <row r="168" spans="2:36" ht="185.25" hidden="1" x14ac:dyDescent="0.2">
      <c r="B168" s="67" t="s">
        <v>455</v>
      </c>
      <c r="C168" s="68" t="s">
        <v>873</v>
      </c>
      <c r="D168" s="67" t="s">
        <v>1053</v>
      </c>
      <c r="E168" s="67" t="s">
        <v>1073</v>
      </c>
      <c r="F168" s="67" t="s">
        <v>765</v>
      </c>
      <c r="G168" s="67" t="s">
        <v>877</v>
      </c>
      <c r="H168" s="67" t="s">
        <v>878</v>
      </c>
      <c r="I168" s="67" t="s">
        <v>199</v>
      </c>
      <c r="J168" s="67" t="s">
        <v>199</v>
      </c>
      <c r="K168" s="67" t="s">
        <v>1081</v>
      </c>
      <c r="L168" s="67" t="s">
        <v>1831</v>
      </c>
      <c r="M168" s="69" t="s">
        <v>1083</v>
      </c>
      <c r="N168" s="67" t="s">
        <v>895</v>
      </c>
      <c r="O168" s="67"/>
      <c r="P168" s="67" t="s">
        <v>1681</v>
      </c>
      <c r="Q168" s="70">
        <v>45536</v>
      </c>
      <c r="R168" s="70">
        <v>45626</v>
      </c>
      <c r="S168" s="70" t="s">
        <v>282</v>
      </c>
      <c r="T168" s="51"/>
      <c r="U168" s="67"/>
      <c r="V168" s="67">
        <v>40</v>
      </c>
      <c r="W168" s="67" t="s">
        <v>356</v>
      </c>
      <c r="X168" s="67" t="s">
        <v>199</v>
      </c>
      <c r="Y168" s="67" t="s">
        <v>199</v>
      </c>
      <c r="Z168" s="67" t="s">
        <v>199</v>
      </c>
      <c r="AA168" s="67" t="s">
        <v>199</v>
      </c>
      <c r="AB168" s="67" t="s">
        <v>1711</v>
      </c>
      <c r="AC168" s="67" t="s">
        <v>199</v>
      </c>
      <c r="AD168" s="67" t="s">
        <v>199</v>
      </c>
      <c r="AE168" s="67" t="s">
        <v>199</v>
      </c>
      <c r="AF168" s="67" t="s">
        <v>199</v>
      </c>
      <c r="AG168" s="67" t="s">
        <v>199</v>
      </c>
      <c r="AH168" s="67" t="s">
        <v>199</v>
      </c>
      <c r="AI168" s="67"/>
      <c r="AJ168" s="67" t="s">
        <v>235</v>
      </c>
    </row>
    <row r="169" spans="2:36" ht="185.25" hidden="1" x14ac:dyDescent="0.2">
      <c r="B169" s="67" t="s">
        <v>455</v>
      </c>
      <c r="C169" s="68" t="s">
        <v>873</v>
      </c>
      <c r="D169" s="67" t="s">
        <v>1053</v>
      </c>
      <c r="E169" s="67" t="s">
        <v>1073</v>
      </c>
      <c r="F169" s="67" t="s">
        <v>765</v>
      </c>
      <c r="G169" s="67" t="s">
        <v>878</v>
      </c>
      <c r="H169" s="67" t="s">
        <v>878</v>
      </c>
      <c r="I169" s="67" t="s">
        <v>199</v>
      </c>
      <c r="J169" s="67" t="s">
        <v>199</v>
      </c>
      <c r="K169" s="84" t="s">
        <v>1084</v>
      </c>
      <c r="L169" s="84" t="s">
        <v>1832</v>
      </c>
      <c r="M169" s="69" t="s">
        <v>1086</v>
      </c>
      <c r="N169" s="67" t="s">
        <v>673</v>
      </c>
      <c r="O169" s="78" t="s">
        <v>674</v>
      </c>
      <c r="P169" s="67" t="s">
        <v>0</v>
      </c>
      <c r="Q169" s="70">
        <v>45473</v>
      </c>
      <c r="R169" s="70">
        <v>45641</v>
      </c>
      <c r="S169" s="70" t="s">
        <v>1709</v>
      </c>
      <c r="T169" s="51"/>
      <c r="U169" s="67"/>
      <c r="V169" s="67">
        <v>50</v>
      </c>
      <c r="W169" s="67" t="s">
        <v>1722</v>
      </c>
      <c r="X169" s="67" t="s">
        <v>356</v>
      </c>
      <c r="Y169" s="67" t="s">
        <v>1721</v>
      </c>
      <c r="Z169" s="67" t="s">
        <v>199</v>
      </c>
      <c r="AA169" s="67" t="s">
        <v>199</v>
      </c>
      <c r="AB169" s="67" t="s">
        <v>1711</v>
      </c>
      <c r="AC169" s="67" t="s">
        <v>1719</v>
      </c>
      <c r="AD169" s="67" t="s">
        <v>199</v>
      </c>
      <c r="AE169" s="67" t="s">
        <v>199</v>
      </c>
      <c r="AF169" s="67" t="s">
        <v>199</v>
      </c>
      <c r="AG169" s="67" t="s">
        <v>199</v>
      </c>
      <c r="AH169" s="67" t="s">
        <v>199</v>
      </c>
      <c r="AI169" s="67" t="s">
        <v>199</v>
      </c>
      <c r="AJ169" s="67" t="s">
        <v>675</v>
      </c>
    </row>
    <row r="170" spans="2:36" ht="185.25" hidden="1" x14ac:dyDescent="0.2">
      <c r="B170" s="67" t="s">
        <v>455</v>
      </c>
      <c r="C170" s="68" t="s">
        <v>873</v>
      </c>
      <c r="D170" s="67" t="s">
        <v>1053</v>
      </c>
      <c r="E170" s="67" t="s">
        <v>1087</v>
      </c>
      <c r="F170" s="67" t="s">
        <v>765</v>
      </c>
      <c r="G170" s="67" t="s">
        <v>877</v>
      </c>
      <c r="H170" s="67" t="s">
        <v>878</v>
      </c>
      <c r="I170" s="67" t="s">
        <v>199</v>
      </c>
      <c r="J170" s="67" t="s">
        <v>199</v>
      </c>
      <c r="K170" s="67" t="s">
        <v>1088</v>
      </c>
      <c r="L170" s="67" t="s">
        <v>1089</v>
      </c>
      <c r="M170" s="69" t="s">
        <v>1833</v>
      </c>
      <c r="N170" s="67" t="s">
        <v>895</v>
      </c>
      <c r="O170" s="67"/>
      <c r="P170" s="67" t="s">
        <v>220</v>
      </c>
      <c r="Q170" s="70">
        <v>45292</v>
      </c>
      <c r="R170" s="70">
        <v>45626</v>
      </c>
      <c r="S170" s="70" t="s">
        <v>1709</v>
      </c>
      <c r="T170" s="67"/>
      <c r="U170" s="67"/>
      <c r="V170" s="67">
        <v>100</v>
      </c>
      <c r="W170" s="67" t="s">
        <v>356</v>
      </c>
      <c r="X170" s="67" t="s">
        <v>199</v>
      </c>
      <c r="Y170" s="67" t="s">
        <v>199</v>
      </c>
      <c r="Z170" s="67" t="s">
        <v>199</v>
      </c>
      <c r="AA170" s="67" t="s">
        <v>199</v>
      </c>
      <c r="AB170" s="67" t="s">
        <v>1716</v>
      </c>
      <c r="AC170" s="67" t="s">
        <v>199</v>
      </c>
      <c r="AD170" s="67" t="s">
        <v>199</v>
      </c>
      <c r="AE170" s="67" t="s">
        <v>199</v>
      </c>
      <c r="AF170" s="67" t="s">
        <v>199</v>
      </c>
      <c r="AG170" s="67" t="s">
        <v>199</v>
      </c>
      <c r="AH170" s="67" t="s">
        <v>199</v>
      </c>
      <c r="AI170" s="67" t="s">
        <v>199</v>
      </c>
      <c r="AJ170" s="67" t="s">
        <v>235</v>
      </c>
    </row>
    <row r="171" spans="2:36" ht="171" hidden="1" x14ac:dyDescent="0.2">
      <c r="B171" s="67" t="s">
        <v>455</v>
      </c>
      <c r="C171" s="68" t="s">
        <v>873</v>
      </c>
      <c r="D171" s="67" t="s">
        <v>1091</v>
      </c>
      <c r="E171" s="67" t="s">
        <v>1093</v>
      </c>
      <c r="F171" s="67" t="s">
        <v>765</v>
      </c>
      <c r="G171" s="67" t="s">
        <v>1015</v>
      </c>
      <c r="H171" s="67" t="s">
        <v>199</v>
      </c>
      <c r="I171" s="67" t="s">
        <v>199</v>
      </c>
      <c r="J171" s="67" t="s">
        <v>199</v>
      </c>
      <c r="K171" s="67" t="s">
        <v>1094</v>
      </c>
      <c r="L171" s="67" t="s">
        <v>1095</v>
      </c>
      <c r="M171" s="67" t="s">
        <v>1834</v>
      </c>
      <c r="N171" s="67" t="s">
        <v>895</v>
      </c>
      <c r="O171" s="67"/>
      <c r="P171" s="67" t="s">
        <v>1681</v>
      </c>
      <c r="Q171" s="70">
        <v>45292</v>
      </c>
      <c r="R171" s="70">
        <v>45641</v>
      </c>
      <c r="S171" s="70" t="s">
        <v>199</v>
      </c>
      <c r="T171" s="67"/>
      <c r="U171" s="67"/>
      <c r="V171" s="67">
        <v>50</v>
      </c>
      <c r="W171" s="67" t="s">
        <v>356</v>
      </c>
      <c r="X171" s="67" t="s">
        <v>199</v>
      </c>
      <c r="Y171" s="67" t="s">
        <v>199</v>
      </c>
      <c r="Z171" s="67" t="s">
        <v>199</v>
      </c>
      <c r="AA171" s="67" t="s">
        <v>199</v>
      </c>
      <c r="AB171" s="67" t="s">
        <v>1716</v>
      </c>
      <c r="AC171" s="67" t="s">
        <v>199</v>
      </c>
      <c r="AD171" s="67" t="s">
        <v>199</v>
      </c>
      <c r="AE171" s="67" t="s">
        <v>199</v>
      </c>
      <c r="AF171" s="67" t="s">
        <v>199</v>
      </c>
      <c r="AG171" s="67" t="s">
        <v>199</v>
      </c>
      <c r="AH171" s="67" t="s">
        <v>199</v>
      </c>
      <c r="AI171" s="67" t="s">
        <v>199</v>
      </c>
      <c r="AJ171" s="67" t="s">
        <v>235</v>
      </c>
    </row>
    <row r="172" spans="2:36" ht="171" hidden="1" x14ac:dyDescent="0.2">
      <c r="B172" s="67" t="s">
        <v>455</v>
      </c>
      <c r="C172" s="68" t="s">
        <v>873</v>
      </c>
      <c r="D172" s="67" t="s">
        <v>1091</v>
      </c>
      <c r="E172" s="67" t="s">
        <v>1093</v>
      </c>
      <c r="F172" s="67" t="s">
        <v>765</v>
      </c>
      <c r="G172" s="67" t="s">
        <v>1015</v>
      </c>
      <c r="H172" s="67" t="s">
        <v>199</v>
      </c>
      <c r="I172" s="67" t="s">
        <v>199</v>
      </c>
      <c r="J172" s="67" t="s">
        <v>199</v>
      </c>
      <c r="K172" s="67" t="s">
        <v>1097</v>
      </c>
      <c r="L172" s="67" t="s">
        <v>1835</v>
      </c>
      <c r="M172" s="67" t="s">
        <v>1836</v>
      </c>
      <c r="N172" s="67" t="s">
        <v>895</v>
      </c>
      <c r="O172" s="67"/>
      <c r="P172" s="67" t="s">
        <v>1681</v>
      </c>
      <c r="Q172" s="70">
        <v>45474</v>
      </c>
      <c r="R172" s="70">
        <v>45641</v>
      </c>
      <c r="S172" s="70" t="s">
        <v>1709</v>
      </c>
      <c r="T172" s="67"/>
      <c r="U172" s="67"/>
      <c r="V172" s="67">
        <v>50</v>
      </c>
      <c r="W172" s="67" t="s">
        <v>356</v>
      </c>
      <c r="X172" s="67" t="s">
        <v>199</v>
      </c>
      <c r="Y172" s="67" t="s">
        <v>199</v>
      </c>
      <c r="Z172" s="67" t="s">
        <v>199</v>
      </c>
      <c r="AA172" s="67" t="s">
        <v>199</v>
      </c>
      <c r="AB172" s="67" t="s">
        <v>1716</v>
      </c>
      <c r="AC172" s="67" t="s">
        <v>199</v>
      </c>
      <c r="AD172" s="67" t="s">
        <v>199</v>
      </c>
      <c r="AE172" s="67" t="s">
        <v>199</v>
      </c>
      <c r="AF172" s="67" t="s">
        <v>199</v>
      </c>
      <c r="AG172" s="67" t="s">
        <v>199</v>
      </c>
      <c r="AH172" s="67" t="s">
        <v>199</v>
      </c>
      <c r="AI172" s="67" t="s">
        <v>199</v>
      </c>
      <c r="AJ172" s="67" t="s">
        <v>235</v>
      </c>
    </row>
    <row r="173" spans="2:36" ht="171" hidden="1" x14ac:dyDescent="0.2">
      <c r="B173" s="67" t="s">
        <v>455</v>
      </c>
      <c r="C173" s="68" t="s">
        <v>873</v>
      </c>
      <c r="D173" s="67" t="s">
        <v>1091</v>
      </c>
      <c r="E173" s="67" t="s">
        <v>1100</v>
      </c>
      <c r="F173" s="67" t="s">
        <v>765</v>
      </c>
      <c r="G173" s="67" t="s">
        <v>1015</v>
      </c>
      <c r="H173" s="67" t="s">
        <v>199</v>
      </c>
      <c r="I173" s="67" t="s">
        <v>199</v>
      </c>
      <c r="J173" s="67" t="s">
        <v>199</v>
      </c>
      <c r="K173" s="67" t="s">
        <v>1101</v>
      </c>
      <c r="L173" s="67" t="s">
        <v>1102</v>
      </c>
      <c r="M173" s="67" t="s">
        <v>1837</v>
      </c>
      <c r="N173" s="67" t="s">
        <v>895</v>
      </c>
      <c r="O173" s="67"/>
      <c r="P173" s="67" t="s">
        <v>220</v>
      </c>
      <c r="Q173" s="70">
        <v>45352</v>
      </c>
      <c r="R173" s="70">
        <v>45473</v>
      </c>
      <c r="S173" s="70" t="s">
        <v>1709</v>
      </c>
      <c r="T173" s="67">
        <v>50</v>
      </c>
      <c r="U173" s="67" t="s">
        <v>356</v>
      </c>
      <c r="V173" s="67">
        <v>50</v>
      </c>
      <c r="W173" s="67" t="s">
        <v>356</v>
      </c>
      <c r="X173" s="67" t="s">
        <v>199</v>
      </c>
      <c r="Y173" s="67" t="s">
        <v>199</v>
      </c>
      <c r="Z173" s="67" t="s">
        <v>199</v>
      </c>
      <c r="AA173" s="67" t="s">
        <v>199</v>
      </c>
      <c r="AB173" s="67" t="s">
        <v>1716</v>
      </c>
      <c r="AC173" s="67" t="s">
        <v>199</v>
      </c>
      <c r="AD173" s="67" t="s">
        <v>199</v>
      </c>
      <c r="AE173" s="67" t="s">
        <v>199</v>
      </c>
      <c r="AF173" s="67" t="s">
        <v>199</v>
      </c>
      <c r="AG173" s="67" t="s">
        <v>199</v>
      </c>
      <c r="AH173" s="67" t="s">
        <v>199</v>
      </c>
      <c r="AI173" s="67" t="s">
        <v>199</v>
      </c>
      <c r="AJ173" s="67" t="s">
        <v>235</v>
      </c>
    </row>
    <row r="174" spans="2:36" ht="171" hidden="1" x14ac:dyDescent="0.2">
      <c r="B174" s="67" t="s">
        <v>455</v>
      </c>
      <c r="C174" s="68" t="s">
        <v>873</v>
      </c>
      <c r="D174" s="67" t="s">
        <v>1091</v>
      </c>
      <c r="E174" s="67" t="s">
        <v>1100</v>
      </c>
      <c r="F174" s="67" t="s">
        <v>765</v>
      </c>
      <c r="G174" s="67" t="s">
        <v>1015</v>
      </c>
      <c r="H174" s="67" t="s">
        <v>199</v>
      </c>
      <c r="I174" s="67" t="s">
        <v>199</v>
      </c>
      <c r="J174" s="67" t="s">
        <v>199</v>
      </c>
      <c r="K174" s="67" t="s">
        <v>1101</v>
      </c>
      <c r="L174" s="67" t="s">
        <v>1102</v>
      </c>
      <c r="M174" s="67" t="s">
        <v>1104</v>
      </c>
      <c r="N174" s="67" t="s">
        <v>895</v>
      </c>
      <c r="O174" s="67"/>
      <c r="P174" s="67" t="s">
        <v>220</v>
      </c>
      <c r="Q174" s="70">
        <v>45474</v>
      </c>
      <c r="R174" s="70">
        <v>45641</v>
      </c>
      <c r="S174" s="70" t="s">
        <v>1709</v>
      </c>
      <c r="T174" s="67"/>
      <c r="U174" s="67"/>
      <c r="V174" s="67">
        <v>50</v>
      </c>
      <c r="W174" s="67" t="s">
        <v>356</v>
      </c>
      <c r="X174" s="67" t="s">
        <v>199</v>
      </c>
      <c r="Y174" s="67" t="s">
        <v>199</v>
      </c>
      <c r="Z174" s="67" t="s">
        <v>199</v>
      </c>
      <c r="AA174" s="67" t="s">
        <v>199</v>
      </c>
      <c r="AB174" s="67" t="s">
        <v>1716</v>
      </c>
      <c r="AC174" s="67" t="s">
        <v>199</v>
      </c>
      <c r="AD174" s="67" t="s">
        <v>199</v>
      </c>
      <c r="AE174" s="67" t="s">
        <v>199</v>
      </c>
      <c r="AF174" s="67" t="s">
        <v>199</v>
      </c>
      <c r="AG174" s="67" t="s">
        <v>199</v>
      </c>
      <c r="AH174" s="67" t="s">
        <v>199</v>
      </c>
      <c r="AI174" s="67" t="s">
        <v>199</v>
      </c>
      <c r="AJ174" s="67" t="s">
        <v>235</v>
      </c>
    </row>
    <row r="175" spans="2:36" ht="185.25" hidden="1" x14ac:dyDescent="0.2">
      <c r="B175" s="67" t="s">
        <v>455</v>
      </c>
      <c r="C175" s="68" t="s">
        <v>873</v>
      </c>
      <c r="D175" s="67" t="s">
        <v>874</v>
      </c>
      <c r="E175" s="67" t="s">
        <v>1105</v>
      </c>
      <c r="F175" s="67" t="s">
        <v>765</v>
      </c>
      <c r="G175" s="67" t="s">
        <v>877</v>
      </c>
      <c r="H175" s="67" t="s">
        <v>878</v>
      </c>
      <c r="I175" s="67" t="s">
        <v>199</v>
      </c>
      <c r="J175" s="67" t="s">
        <v>199</v>
      </c>
      <c r="K175" s="67" t="s">
        <v>1106</v>
      </c>
      <c r="L175" s="67" t="s">
        <v>1107</v>
      </c>
      <c r="M175" s="69" t="s">
        <v>1108</v>
      </c>
      <c r="N175" s="67" t="s">
        <v>895</v>
      </c>
      <c r="O175" s="67"/>
      <c r="P175" s="67" t="s">
        <v>1681</v>
      </c>
      <c r="Q175" s="70">
        <v>45292</v>
      </c>
      <c r="R175" s="70">
        <v>45641</v>
      </c>
      <c r="S175" s="70" t="s">
        <v>1709</v>
      </c>
      <c r="T175" s="51"/>
      <c r="U175" s="67"/>
      <c r="V175" s="67">
        <v>100</v>
      </c>
      <c r="W175" s="67" t="s">
        <v>356</v>
      </c>
      <c r="X175" s="67" t="s">
        <v>199</v>
      </c>
      <c r="Y175" s="67" t="s">
        <v>199</v>
      </c>
      <c r="Z175" s="67" t="s">
        <v>199</v>
      </c>
      <c r="AA175" s="67" t="s">
        <v>199</v>
      </c>
      <c r="AB175" s="67" t="s">
        <v>1716</v>
      </c>
      <c r="AC175" s="67" t="s">
        <v>199</v>
      </c>
      <c r="AD175" s="67" t="s">
        <v>199</v>
      </c>
      <c r="AE175" s="67" t="s">
        <v>199</v>
      </c>
      <c r="AF175" s="67" t="s">
        <v>199</v>
      </c>
      <c r="AG175" s="67" t="s">
        <v>199</v>
      </c>
      <c r="AH175" s="67" t="s">
        <v>199</v>
      </c>
      <c r="AI175" s="67" t="s">
        <v>199</v>
      </c>
      <c r="AJ175" s="67" t="s">
        <v>235</v>
      </c>
    </row>
    <row r="176" spans="2:36" ht="185.25" hidden="1" x14ac:dyDescent="0.2">
      <c r="B176" s="67" t="s">
        <v>455</v>
      </c>
      <c r="C176" s="68" t="s">
        <v>873</v>
      </c>
      <c r="D176" s="67" t="s">
        <v>874</v>
      </c>
      <c r="E176" s="67" t="s">
        <v>978</v>
      </c>
      <c r="F176" s="67" t="s">
        <v>765</v>
      </c>
      <c r="G176" s="67" t="s">
        <v>877</v>
      </c>
      <c r="H176" s="67" t="s">
        <v>878</v>
      </c>
      <c r="I176" s="67" t="s">
        <v>199</v>
      </c>
      <c r="J176" s="67" t="s">
        <v>199</v>
      </c>
      <c r="K176" s="67" t="s">
        <v>979</v>
      </c>
      <c r="L176" s="67" t="s">
        <v>980</v>
      </c>
      <c r="M176" s="69" t="s">
        <v>981</v>
      </c>
      <c r="N176" s="67" t="s">
        <v>895</v>
      </c>
      <c r="O176" s="67"/>
      <c r="P176" s="67" t="s">
        <v>982</v>
      </c>
      <c r="Q176" s="70">
        <v>45566</v>
      </c>
      <c r="R176" s="70">
        <v>45641</v>
      </c>
      <c r="S176" s="70" t="s">
        <v>1709</v>
      </c>
      <c r="T176" s="51"/>
      <c r="U176" s="67"/>
      <c r="V176" s="67">
        <v>100</v>
      </c>
      <c r="W176" s="67" t="s">
        <v>356</v>
      </c>
      <c r="X176" s="67" t="s">
        <v>199</v>
      </c>
      <c r="Y176" s="67" t="s">
        <v>199</v>
      </c>
      <c r="Z176" s="67" t="s">
        <v>199</v>
      </c>
      <c r="AA176" s="67" t="s">
        <v>199</v>
      </c>
      <c r="AB176" s="67" t="s">
        <v>1711</v>
      </c>
      <c r="AC176" s="67" t="s">
        <v>1714</v>
      </c>
      <c r="AD176" s="67" t="s">
        <v>199</v>
      </c>
      <c r="AE176" s="67" t="s">
        <v>199</v>
      </c>
      <c r="AF176" s="67" t="s">
        <v>199</v>
      </c>
      <c r="AG176" s="67" t="s">
        <v>199</v>
      </c>
      <c r="AH176" s="67" t="s">
        <v>199</v>
      </c>
      <c r="AI176" s="67" t="s">
        <v>199</v>
      </c>
      <c r="AJ176" s="67" t="s">
        <v>983</v>
      </c>
    </row>
    <row r="177" spans="2:36" ht="185.25" hidden="1" x14ac:dyDescent="0.2">
      <c r="B177" s="67" t="s">
        <v>455</v>
      </c>
      <c r="C177" s="68" t="s">
        <v>873</v>
      </c>
      <c r="D177" s="67" t="s">
        <v>874</v>
      </c>
      <c r="E177" s="67" t="s">
        <v>978</v>
      </c>
      <c r="F177" s="67" t="s">
        <v>765</v>
      </c>
      <c r="G177" s="67" t="s">
        <v>877</v>
      </c>
      <c r="H177" s="67" t="s">
        <v>878</v>
      </c>
      <c r="I177" s="67" t="s">
        <v>199</v>
      </c>
      <c r="J177" s="67" t="s">
        <v>199</v>
      </c>
      <c r="K177" s="67" t="s">
        <v>984</v>
      </c>
      <c r="L177" s="67" t="s">
        <v>1838</v>
      </c>
      <c r="M177" s="69" t="s">
        <v>1839</v>
      </c>
      <c r="N177" s="67" t="s">
        <v>679</v>
      </c>
      <c r="O177" s="67" t="s">
        <v>684</v>
      </c>
      <c r="P177" s="67" t="s">
        <v>1840</v>
      </c>
      <c r="Q177" s="70">
        <v>45292</v>
      </c>
      <c r="R177" s="70">
        <v>45641</v>
      </c>
      <c r="S177" s="70" t="s">
        <v>199</v>
      </c>
      <c r="T177" s="51"/>
      <c r="U177" s="67"/>
      <c r="V177" s="67">
        <v>100</v>
      </c>
      <c r="W177" s="67" t="s">
        <v>356</v>
      </c>
      <c r="X177" s="67" t="s">
        <v>199</v>
      </c>
      <c r="Y177" s="67" t="s">
        <v>199</v>
      </c>
      <c r="Z177" s="67" t="s">
        <v>199</v>
      </c>
      <c r="AA177" s="67" t="s">
        <v>199</v>
      </c>
      <c r="AB177" s="67" t="s">
        <v>1711</v>
      </c>
      <c r="AC177" s="67" t="s">
        <v>1714</v>
      </c>
      <c r="AD177" s="67" t="s">
        <v>199</v>
      </c>
      <c r="AE177" s="67" t="s">
        <v>199</v>
      </c>
      <c r="AF177" s="67" t="s">
        <v>199</v>
      </c>
      <c r="AG177" s="67" t="s">
        <v>199</v>
      </c>
      <c r="AH177" s="67" t="s">
        <v>199</v>
      </c>
      <c r="AI177" s="67" t="s">
        <v>199</v>
      </c>
      <c r="AJ177" s="67" t="s">
        <v>983</v>
      </c>
    </row>
    <row r="178" spans="2:36" ht="185.25" hidden="1" x14ac:dyDescent="0.2">
      <c r="B178" s="67" t="s">
        <v>455</v>
      </c>
      <c r="C178" s="68" t="s">
        <v>873</v>
      </c>
      <c r="D178" s="67" t="s">
        <v>874</v>
      </c>
      <c r="E178" s="67" t="s">
        <v>987</v>
      </c>
      <c r="F178" s="67" t="s">
        <v>765</v>
      </c>
      <c r="G178" s="67" t="s">
        <v>877</v>
      </c>
      <c r="H178" s="67" t="s">
        <v>878</v>
      </c>
      <c r="I178" s="67" t="s">
        <v>199</v>
      </c>
      <c r="J178" s="67" t="s">
        <v>199</v>
      </c>
      <c r="K178" s="67" t="s">
        <v>988</v>
      </c>
      <c r="L178" s="67" t="s">
        <v>989</v>
      </c>
      <c r="M178" s="69" t="s">
        <v>990</v>
      </c>
      <c r="N178" s="67" t="s">
        <v>895</v>
      </c>
      <c r="O178" s="67"/>
      <c r="P178" s="67" t="s">
        <v>220</v>
      </c>
      <c r="Q178" s="70">
        <v>45566</v>
      </c>
      <c r="R178" s="70">
        <v>45641</v>
      </c>
      <c r="S178" s="70" t="s">
        <v>50</v>
      </c>
      <c r="T178" s="67">
        <v>100</v>
      </c>
      <c r="U178" s="67" t="s">
        <v>356</v>
      </c>
      <c r="V178" s="67">
        <v>50</v>
      </c>
      <c r="W178" s="67" t="s">
        <v>356</v>
      </c>
      <c r="X178" s="67" t="s">
        <v>199</v>
      </c>
      <c r="Y178" s="67" t="s">
        <v>199</v>
      </c>
      <c r="Z178" s="67" t="s">
        <v>199</v>
      </c>
      <c r="AA178" s="67" t="s">
        <v>199</v>
      </c>
      <c r="AB178" s="67" t="s">
        <v>1716</v>
      </c>
      <c r="AC178" s="67" t="s">
        <v>199</v>
      </c>
      <c r="AD178" s="67" t="s">
        <v>199</v>
      </c>
      <c r="AE178" s="67" t="s">
        <v>199</v>
      </c>
      <c r="AF178" s="67" t="s">
        <v>199</v>
      </c>
      <c r="AG178" s="67" t="s">
        <v>199</v>
      </c>
      <c r="AH178" s="67" t="s">
        <v>199</v>
      </c>
      <c r="AI178" s="67" t="s">
        <v>199</v>
      </c>
      <c r="AJ178" s="67" t="s">
        <v>235</v>
      </c>
    </row>
    <row r="179" spans="2:36" ht="185.25" hidden="1" x14ac:dyDescent="0.2">
      <c r="B179" s="67" t="s">
        <v>455</v>
      </c>
      <c r="C179" s="68" t="s">
        <v>873</v>
      </c>
      <c r="D179" s="67" t="s">
        <v>874</v>
      </c>
      <c r="E179" s="67" t="s">
        <v>987</v>
      </c>
      <c r="F179" s="67" t="s">
        <v>765</v>
      </c>
      <c r="G179" s="67" t="s">
        <v>877</v>
      </c>
      <c r="H179" s="67" t="s">
        <v>878</v>
      </c>
      <c r="I179" s="67" t="s">
        <v>199</v>
      </c>
      <c r="J179" s="67" t="s">
        <v>199</v>
      </c>
      <c r="K179" s="67" t="s">
        <v>992</v>
      </c>
      <c r="L179" s="67" t="s">
        <v>993</v>
      </c>
      <c r="M179" s="69" t="s">
        <v>994</v>
      </c>
      <c r="N179" s="67" t="s">
        <v>895</v>
      </c>
      <c r="O179" s="67"/>
      <c r="P179" s="67" t="s">
        <v>220</v>
      </c>
      <c r="Q179" s="70">
        <v>45597</v>
      </c>
      <c r="R179" s="70">
        <v>45641</v>
      </c>
      <c r="S179" s="70" t="s">
        <v>50</v>
      </c>
      <c r="T179" s="51"/>
      <c r="U179" s="67"/>
      <c r="V179" s="67">
        <v>50</v>
      </c>
      <c r="W179" s="67" t="s">
        <v>356</v>
      </c>
      <c r="X179" s="67" t="s">
        <v>1721</v>
      </c>
      <c r="Y179" s="67" t="s">
        <v>199</v>
      </c>
      <c r="Z179" s="67" t="s">
        <v>199</v>
      </c>
      <c r="AA179" s="67" t="s">
        <v>199</v>
      </c>
      <c r="AB179" s="67" t="s">
        <v>1716</v>
      </c>
      <c r="AC179" s="67" t="s">
        <v>199</v>
      </c>
      <c r="AD179" s="67" t="s">
        <v>199</v>
      </c>
      <c r="AE179" s="67" t="s">
        <v>199</v>
      </c>
      <c r="AF179" s="67" t="s">
        <v>199</v>
      </c>
      <c r="AG179" s="67" t="s">
        <v>199</v>
      </c>
      <c r="AH179" s="67" t="s">
        <v>199</v>
      </c>
      <c r="AI179" s="67" t="s">
        <v>199</v>
      </c>
      <c r="AJ179" s="67" t="s">
        <v>235</v>
      </c>
    </row>
    <row r="180" spans="2:36" ht="185.25" hidden="1" x14ac:dyDescent="0.2">
      <c r="B180" s="67" t="s">
        <v>455</v>
      </c>
      <c r="C180" s="68" t="s">
        <v>873</v>
      </c>
      <c r="D180" s="67" t="s">
        <v>874</v>
      </c>
      <c r="E180" s="67" t="s">
        <v>995</v>
      </c>
      <c r="F180" s="67" t="s">
        <v>765</v>
      </c>
      <c r="G180" s="67" t="s">
        <v>877</v>
      </c>
      <c r="H180" s="67" t="s">
        <v>878</v>
      </c>
      <c r="I180" s="67" t="s">
        <v>199</v>
      </c>
      <c r="J180" s="67" t="s">
        <v>199</v>
      </c>
      <c r="K180" s="67" t="s">
        <v>996</v>
      </c>
      <c r="L180" s="67" t="s">
        <v>997</v>
      </c>
      <c r="M180" s="69" t="s">
        <v>998</v>
      </c>
      <c r="N180" s="67" t="s">
        <v>895</v>
      </c>
      <c r="O180" s="67"/>
      <c r="P180" s="67" t="s">
        <v>1681</v>
      </c>
      <c r="Q180" s="70">
        <v>45292</v>
      </c>
      <c r="R180" s="70">
        <v>45641</v>
      </c>
      <c r="S180" s="70" t="s">
        <v>1709</v>
      </c>
      <c r="T180" s="51"/>
      <c r="U180" s="67"/>
      <c r="V180" s="67">
        <v>100</v>
      </c>
      <c r="W180" s="67" t="s">
        <v>356</v>
      </c>
      <c r="X180" s="67" t="s">
        <v>357</v>
      </c>
      <c r="Y180" s="67" t="s">
        <v>199</v>
      </c>
      <c r="Z180" s="67" t="s">
        <v>199</v>
      </c>
      <c r="AA180" s="67" t="s">
        <v>199</v>
      </c>
      <c r="AB180" s="67" t="s">
        <v>1712</v>
      </c>
      <c r="AC180" s="67" t="s">
        <v>199</v>
      </c>
      <c r="AD180" s="67" t="s">
        <v>199</v>
      </c>
      <c r="AE180" s="67" t="s">
        <v>199</v>
      </c>
      <c r="AF180" s="67" t="s">
        <v>199</v>
      </c>
      <c r="AG180" s="67" t="s">
        <v>199</v>
      </c>
      <c r="AH180" s="67" t="s">
        <v>199</v>
      </c>
      <c r="AI180" s="67" t="s">
        <v>199</v>
      </c>
      <c r="AJ180" s="67" t="s">
        <v>235</v>
      </c>
    </row>
    <row r="181" spans="2:36" ht="185.25" hidden="1" x14ac:dyDescent="0.2">
      <c r="B181" s="67" t="s">
        <v>455</v>
      </c>
      <c r="C181" s="68" t="s">
        <v>873</v>
      </c>
      <c r="D181" s="67" t="s">
        <v>1110</v>
      </c>
      <c r="E181" s="67" t="s">
        <v>1112</v>
      </c>
      <c r="F181" s="67" t="s">
        <v>765</v>
      </c>
      <c r="G181" s="67" t="s">
        <v>877</v>
      </c>
      <c r="H181" s="67" t="s">
        <v>878</v>
      </c>
      <c r="I181" s="67" t="s">
        <v>199</v>
      </c>
      <c r="J181" s="67" t="s">
        <v>199</v>
      </c>
      <c r="K181" s="67" t="s">
        <v>1113</v>
      </c>
      <c r="L181" s="67" t="s">
        <v>1114</v>
      </c>
      <c r="M181" s="67" t="s">
        <v>1115</v>
      </c>
      <c r="N181" s="67" t="s">
        <v>895</v>
      </c>
      <c r="O181" s="67"/>
      <c r="P181" s="67" t="s">
        <v>220</v>
      </c>
      <c r="Q181" s="70">
        <v>45566</v>
      </c>
      <c r="R181" s="70">
        <v>45641</v>
      </c>
      <c r="S181" s="70" t="s">
        <v>1709</v>
      </c>
      <c r="T181" s="51"/>
      <c r="U181" s="67"/>
      <c r="V181" s="67">
        <v>100</v>
      </c>
      <c r="W181" s="67" t="s">
        <v>356</v>
      </c>
      <c r="X181" s="67" t="s">
        <v>199</v>
      </c>
      <c r="Y181" s="67" t="s">
        <v>199</v>
      </c>
      <c r="Z181" s="67" t="s">
        <v>199</v>
      </c>
      <c r="AA181" s="67" t="s">
        <v>199</v>
      </c>
      <c r="AB181" s="67" t="s">
        <v>1711</v>
      </c>
      <c r="AC181" s="67" t="s">
        <v>199</v>
      </c>
      <c r="AD181" s="67" t="s">
        <v>199</v>
      </c>
      <c r="AE181" s="67" t="s">
        <v>199</v>
      </c>
      <c r="AF181" s="67" t="s">
        <v>199</v>
      </c>
      <c r="AG181" s="67" t="s">
        <v>199</v>
      </c>
      <c r="AH181" s="67" t="s">
        <v>199</v>
      </c>
      <c r="AI181" s="67" t="s">
        <v>199</v>
      </c>
      <c r="AJ181" s="67" t="s">
        <v>983</v>
      </c>
    </row>
    <row r="182" spans="2:36" ht="199.5" hidden="1" x14ac:dyDescent="0.2">
      <c r="B182" s="67" t="s">
        <v>455</v>
      </c>
      <c r="C182" s="68" t="s">
        <v>873</v>
      </c>
      <c r="D182" s="67" t="s">
        <v>1110</v>
      </c>
      <c r="E182" s="67" t="s">
        <v>1112</v>
      </c>
      <c r="F182" s="67" t="s">
        <v>765</v>
      </c>
      <c r="G182" s="67" t="s">
        <v>877</v>
      </c>
      <c r="H182" s="67" t="s">
        <v>878</v>
      </c>
      <c r="I182" s="67" t="s">
        <v>199</v>
      </c>
      <c r="J182" s="67" t="s">
        <v>199</v>
      </c>
      <c r="K182" s="67" t="s">
        <v>1841</v>
      </c>
      <c r="L182" s="67" t="s">
        <v>1842</v>
      </c>
      <c r="M182" s="69" t="s">
        <v>1118</v>
      </c>
      <c r="N182" s="67" t="s">
        <v>679</v>
      </c>
      <c r="O182" s="67" t="s">
        <v>1119</v>
      </c>
      <c r="P182" s="67" t="s">
        <v>1840</v>
      </c>
      <c r="Q182" s="70">
        <v>45292</v>
      </c>
      <c r="R182" s="70">
        <v>45641</v>
      </c>
      <c r="S182" s="70" t="s">
        <v>1698</v>
      </c>
      <c r="T182" s="51"/>
      <c r="U182" s="67"/>
      <c r="V182" s="67">
        <v>100</v>
      </c>
      <c r="W182" s="67" t="s">
        <v>356</v>
      </c>
      <c r="X182" s="67" t="s">
        <v>199</v>
      </c>
      <c r="Y182" s="67" t="s">
        <v>199</v>
      </c>
      <c r="Z182" s="67" t="s">
        <v>199</v>
      </c>
      <c r="AA182" s="67" t="s">
        <v>199</v>
      </c>
      <c r="AB182" s="67" t="s">
        <v>1711</v>
      </c>
      <c r="AC182" s="67" t="s">
        <v>1719</v>
      </c>
      <c r="AD182" s="67" t="s">
        <v>199</v>
      </c>
      <c r="AE182" s="67" t="s">
        <v>199</v>
      </c>
      <c r="AF182" s="67" t="s">
        <v>199</v>
      </c>
      <c r="AG182" s="67" t="s">
        <v>199</v>
      </c>
      <c r="AH182" s="67" t="s">
        <v>199</v>
      </c>
      <c r="AI182" s="67" t="s">
        <v>199</v>
      </c>
      <c r="AJ182" s="67" t="s">
        <v>666</v>
      </c>
    </row>
    <row r="183" spans="2:36" ht="185.25" hidden="1" x14ac:dyDescent="0.2">
      <c r="B183" s="67" t="s">
        <v>455</v>
      </c>
      <c r="C183" s="68" t="s">
        <v>873</v>
      </c>
      <c r="D183" s="67" t="s">
        <v>1110</v>
      </c>
      <c r="E183" s="67" t="s">
        <v>1120</v>
      </c>
      <c r="F183" s="67" t="s">
        <v>765</v>
      </c>
      <c r="G183" s="67" t="s">
        <v>877</v>
      </c>
      <c r="H183" s="67" t="s">
        <v>878</v>
      </c>
      <c r="I183" s="67" t="s">
        <v>199</v>
      </c>
      <c r="J183" s="67" t="s">
        <v>199</v>
      </c>
      <c r="K183" s="67" t="s">
        <v>1121</v>
      </c>
      <c r="L183" s="67" t="s">
        <v>1122</v>
      </c>
      <c r="M183" s="69" t="s">
        <v>1123</v>
      </c>
      <c r="N183" s="67" t="s">
        <v>895</v>
      </c>
      <c r="O183" s="67"/>
      <c r="P183" s="67" t="s">
        <v>1681</v>
      </c>
      <c r="Q183" s="70">
        <v>45566</v>
      </c>
      <c r="R183" s="70">
        <v>45641</v>
      </c>
      <c r="S183" s="70" t="s">
        <v>1709</v>
      </c>
      <c r="T183" s="67"/>
      <c r="U183" s="67"/>
      <c r="V183" s="67">
        <v>50</v>
      </c>
      <c r="W183" s="67" t="s">
        <v>356</v>
      </c>
      <c r="X183" s="67" t="s">
        <v>199</v>
      </c>
      <c r="Y183" s="67" t="s">
        <v>199</v>
      </c>
      <c r="Z183" s="67" t="s">
        <v>199</v>
      </c>
      <c r="AA183" s="67" t="s">
        <v>199</v>
      </c>
      <c r="AB183" s="67" t="s">
        <v>1716</v>
      </c>
      <c r="AC183" s="67" t="s">
        <v>199</v>
      </c>
      <c r="AD183" s="67" t="s">
        <v>199</v>
      </c>
      <c r="AE183" s="67" t="s">
        <v>199</v>
      </c>
      <c r="AF183" s="67" t="s">
        <v>199</v>
      </c>
      <c r="AG183" s="67" t="s">
        <v>199</v>
      </c>
      <c r="AH183" s="67" t="s">
        <v>199</v>
      </c>
      <c r="AI183" s="67" t="s">
        <v>199</v>
      </c>
      <c r="AJ183" s="67" t="s">
        <v>983</v>
      </c>
    </row>
    <row r="184" spans="2:36" ht="185.25" hidden="1" x14ac:dyDescent="0.2">
      <c r="B184" s="67" t="s">
        <v>455</v>
      </c>
      <c r="C184" s="68" t="s">
        <v>873</v>
      </c>
      <c r="D184" s="67" t="s">
        <v>1110</v>
      </c>
      <c r="E184" s="67" t="s">
        <v>1120</v>
      </c>
      <c r="F184" s="67" t="s">
        <v>765</v>
      </c>
      <c r="G184" s="67" t="s">
        <v>877</v>
      </c>
      <c r="H184" s="67" t="s">
        <v>878</v>
      </c>
      <c r="I184" s="67" t="s">
        <v>199</v>
      </c>
      <c r="J184" s="67" t="s">
        <v>199</v>
      </c>
      <c r="K184" s="67" t="s">
        <v>1124</v>
      </c>
      <c r="L184" s="67" t="s">
        <v>1125</v>
      </c>
      <c r="M184" s="69" t="s">
        <v>1126</v>
      </c>
      <c r="N184" s="67" t="s">
        <v>895</v>
      </c>
      <c r="O184" s="67"/>
      <c r="P184" s="67" t="s">
        <v>1681</v>
      </c>
      <c r="Q184" s="70">
        <v>45474</v>
      </c>
      <c r="R184" s="70">
        <v>45641</v>
      </c>
      <c r="S184" s="70" t="s">
        <v>50</v>
      </c>
      <c r="T184" s="51"/>
      <c r="U184" s="67"/>
      <c r="V184" s="67">
        <v>50</v>
      </c>
      <c r="W184" s="67" t="s">
        <v>356</v>
      </c>
      <c r="X184" s="67" t="s">
        <v>199</v>
      </c>
      <c r="Y184" s="67" t="s">
        <v>199</v>
      </c>
      <c r="Z184" s="67" t="s">
        <v>199</v>
      </c>
      <c r="AA184" s="67" t="s">
        <v>199</v>
      </c>
      <c r="AB184" s="67" t="s">
        <v>1716</v>
      </c>
      <c r="AC184" s="67" t="s">
        <v>199</v>
      </c>
      <c r="AD184" s="67" t="s">
        <v>199</v>
      </c>
      <c r="AE184" s="67" t="s">
        <v>199</v>
      </c>
      <c r="AF184" s="67" t="s">
        <v>199</v>
      </c>
      <c r="AG184" s="67" t="s">
        <v>199</v>
      </c>
      <c r="AH184" s="67" t="s">
        <v>199</v>
      </c>
      <c r="AI184" s="67" t="s">
        <v>199</v>
      </c>
      <c r="AJ184" s="67" t="s">
        <v>983</v>
      </c>
    </row>
    <row r="185" spans="2:36" ht="185.25" hidden="1" x14ac:dyDescent="0.2">
      <c r="B185" s="67" t="s">
        <v>455</v>
      </c>
      <c r="C185" s="68" t="s">
        <v>873</v>
      </c>
      <c r="D185" s="67" t="s">
        <v>1110</v>
      </c>
      <c r="E185" s="67" t="s">
        <v>1127</v>
      </c>
      <c r="F185" s="67" t="s">
        <v>765</v>
      </c>
      <c r="G185" s="67" t="s">
        <v>877</v>
      </c>
      <c r="H185" s="67" t="s">
        <v>878</v>
      </c>
      <c r="I185" s="67" t="s">
        <v>199</v>
      </c>
      <c r="J185" s="67" t="s">
        <v>199</v>
      </c>
      <c r="K185" s="76" t="s">
        <v>1128</v>
      </c>
      <c r="L185" s="76" t="s">
        <v>1129</v>
      </c>
      <c r="M185" s="76" t="s">
        <v>1130</v>
      </c>
      <c r="N185" s="67" t="s">
        <v>895</v>
      </c>
      <c r="O185" s="67"/>
      <c r="P185" s="67" t="s">
        <v>220</v>
      </c>
      <c r="Q185" s="70">
        <v>45474</v>
      </c>
      <c r="R185" s="70">
        <v>45641</v>
      </c>
      <c r="S185" s="70" t="s">
        <v>1709</v>
      </c>
      <c r="T185" s="51"/>
      <c r="U185" s="67"/>
      <c r="V185" s="67">
        <v>70</v>
      </c>
      <c r="W185" s="67" t="s">
        <v>356</v>
      </c>
      <c r="X185" s="67" t="s">
        <v>357</v>
      </c>
      <c r="Y185" s="67" t="s">
        <v>1721</v>
      </c>
      <c r="Z185" s="67" t="s">
        <v>199</v>
      </c>
      <c r="AA185" s="67" t="s">
        <v>199</v>
      </c>
      <c r="AB185" s="67" t="s">
        <v>1712</v>
      </c>
      <c r="AC185" s="67" t="s">
        <v>1711</v>
      </c>
      <c r="AD185" s="67" t="s">
        <v>1714</v>
      </c>
      <c r="AE185" s="67" t="s">
        <v>199</v>
      </c>
      <c r="AF185" s="67" t="s">
        <v>199</v>
      </c>
      <c r="AG185" s="67" t="s">
        <v>199</v>
      </c>
      <c r="AH185" s="67" t="s">
        <v>199</v>
      </c>
      <c r="AI185" s="67" t="s">
        <v>199</v>
      </c>
      <c r="AJ185" s="67" t="s">
        <v>983</v>
      </c>
    </row>
    <row r="186" spans="2:36" ht="185.25" hidden="1" x14ac:dyDescent="0.2">
      <c r="B186" s="67" t="s">
        <v>455</v>
      </c>
      <c r="C186" s="68" t="s">
        <v>873</v>
      </c>
      <c r="D186" s="67" t="s">
        <v>1110</v>
      </c>
      <c r="E186" s="67" t="s">
        <v>1127</v>
      </c>
      <c r="F186" s="67" t="s">
        <v>765</v>
      </c>
      <c r="G186" s="67" t="s">
        <v>877</v>
      </c>
      <c r="H186" s="67" t="s">
        <v>878</v>
      </c>
      <c r="I186" s="67" t="s">
        <v>199</v>
      </c>
      <c r="J186" s="67" t="s">
        <v>199</v>
      </c>
      <c r="K186" s="67" t="s">
        <v>1843</v>
      </c>
      <c r="L186" s="67" t="s">
        <v>1844</v>
      </c>
      <c r="M186" s="69" t="s">
        <v>1845</v>
      </c>
      <c r="N186" s="67" t="s">
        <v>679</v>
      </c>
      <c r="O186" s="67" t="s">
        <v>684</v>
      </c>
      <c r="P186" s="67" t="s">
        <v>1134</v>
      </c>
      <c r="Q186" s="70">
        <v>45323</v>
      </c>
      <c r="R186" s="70">
        <v>45658</v>
      </c>
      <c r="S186" s="70" t="s">
        <v>1698</v>
      </c>
      <c r="T186" s="51"/>
      <c r="U186" s="67"/>
      <c r="V186" s="67">
        <v>100</v>
      </c>
      <c r="W186" s="67" t="s">
        <v>356</v>
      </c>
      <c r="X186" s="67" t="s">
        <v>357</v>
      </c>
      <c r="Y186" s="67" t="s">
        <v>1721</v>
      </c>
      <c r="Z186" s="67" t="s">
        <v>199</v>
      </c>
      <c r="AA186" s="67" t="s">
        <v>199</v>
      </c>
      <c r="AB186" s="67" t="s">
        <v>1712</v>
      </c>
      <c r="AC186" s="67" t="s">
        <v>1711</v>
      </c>
      <c r="AD186" s="67" t="s">
        <v>1714</v>
      </c>
      <c r="AE186" s="67" t="s">
        <v>199</v>
      </c>
      <c r="AF186" s="67" t="s">
        <v>199</v>
      </c>
      <c r="AG186" s="67" t="s">
        <v>199</v>
      </c>
      <c r="AH186" s="67" t="s">
        <v>199</v>
      </c>
      <c r="AI186" s="67" t="s">
        <v>199</v>
      </c>
      <c r="AJ186" s="67" t="s">
        <v>666</v>
      </c>
    </row>
    <row r="187" spans="2:36" ht="185.25" hidden="1" x14ac:dyDescent="0.2">
      <c r="B187" s="67" t="s">
        <v>455</v>
      </c>
      <c r="C187" s="68" t="s">
        <v>873</v>
      </c>
      <c r="D187" s="67" t="s">
        <v>1135</v>
      </c>
      <c r="E187" s="67" t="s">
        <v>1137</v>
      </c>
      <c r="F187" s="67" t="s">
        <v>765</v>
      </c>
      <c r="G187" s="67" t="s">
        <v>878</v>
      </c>
      <c r="H187" s="67" t="s">
        <v>199</v>
      </c>
      <c r="I187" s="67" t="s">
        <v>199</v>
      </c>
      <c r="J187" s="67" t="s">
        <v>199</v>
      </c>
      <c r="K187" s="67" t="s">
        <v>1138</v>
      </c>
      <c r="L187" s="69" t="s">
        <v>1139</v>
      </c>
      <c r="M187" s="67" t="s">
        <v>1140</v>
      </c>
      <c r="N187" s="67" t="s">
        <v>895</v>
      </c>
      <c r="O187" s="67"/>
      <c r="P187" s="67" t="s">
        <v>1681</v>
      </c>
      <c r="Q187" s="70">
        <v>45474</v>
      </c>
      <c r="R187" s="70">
        <v>45641</v>
      </c>
      <c r="S187" s="70" t="s">
        <v>1709</v>
      </c>
      <c r="T187" s="67"/>
      <c r="U187" s="67"/>
      <c r="V187" s="67">
        <v>100</v>
      </c>
      <c r="W187" s="67" t="s">
        <v>356</v>
      </c>
      <c r="X187" s="67" t="s">
        <v>357</v>
      </c>
      <c r="Y187" s="67" t="s">
        <v>199</v>
      </c>
      <c r="Z187" s="67" t="s">
        <v>199</v>
      </c>
      <c r="AA187" s="67" t="s">
        <v>199</v>
      </c>
      <c r="AB187" s="67" t="s">
        <v>1712</v>
      </c>
      <c r="AC187" s="67" t="s">
        <v>1714</v>
      </c>
      <c r="AD187" s="67" t="s">
        <v>199</v>
      </c>
      <c r="AE187" s="67" t="s">
        <v>199</v>
      </c>
      <c r="AF187" s="67" t="s">
        <v>199</v>
      </c>
      <c r="AG187" s="67" t="s">
        <v>199</v>
      </c>
      <c r="AH187" s="67" t="s">
        <v>199</v>
      </c>
      <c r="AI187" s="67" t="s">
        <v>199</v>
      </c>
      <c r="AJ187" s="67" t="s">
        <v>983</v>
      </c>
    </row>
    <row r="188" spans="2:36" ht="185.25" hidden="1" x14ac:dyDescent="0.2">
      <c r="B188" s="67" t="s">
        <v>455</v>
      </c>
      <c r="C188" s="68" t="s">
        <v>873</v>
      </c>
      <c r="D188" s="67" t="s">
        <v>1135</v>
      </c>
      <c r="E188" s="67" t="s">
        <v>1137</v>
      </c>
      <c r="F188" s="67" t="s">
        <v>765</v>
      </c>
      <c r="G188" s="67" t="s">
        <v>878</v>
      </c>
      <c r="H188" s="67" t="s">
        <v>199</v>
      </c>
      <c r="I188" s="67" t="s">
        <v>199</v>
      </c>
      <c r="J188" s="67" t="s">
        <v>199</v>
      </c>
      <c r="K188" s="67" t="s">
        <v>1141</v>
      </c>
      <c r="L188" s="67" t="s">
        <v>1846</v>
      </c>
      <c r="M188" s="67" t="s">
        <v>1143</v>
      </c>
      <c r="N188" s="67" t="s">
        <v>895</v>
      </c>
      <c r="O188" s="67" t="s">
        <v>1144</v>
      </c>
      <c r="P188" s="67" t="s">
        <v>50</v>
      </c>
      <c r="Q188" s="70">
        <v>45323</v>
      </c>
      <c r="R188" s="70">
        <v>45504</v>
      </c>
      <c r="S188" s="70" t="s">
        <v>1709</v>
      </c>
      <c r="T188" s="100"/>
      <c r="U188" s="67"/>
      <c r="V188" s="69"/>
      <c r="W188" s="67" t="s">
        <v>357</v>
      </c>
      <c r="X188" s="67" t="s">
        <v>357</v>
      </c>
      <c r="Y188" s="67" t="s">
        <v>199</v>
      </c>
      <c r="Z188" s="67" t="s">
        <v>199</v>
      </c>
      <c r="AA188" s="67" t="s">
        <v>199</v>
      </c>
      <c r="AB188" s="67" t="s">
        <v>1712</v>
      </c>
      <c r="AC188" s="67" t="s">
        <v>1714</v>
      </c>
      <c r="AD188" s="67" t="s">
        <v>1719</v>
      </c>
      <c r="AE188" s="67" t="s">
        <v>199</v>
      </c>
      <c r="AF188" s="67" t="s">
        <v>199</v>
      </c>
      <c r="AG188" s="67" t="s">
        <v>199</v>
      </c>
      <c r="AH188" s="67" t="s">
        <v>199</v>
      </c>
      <c r="AI188" s="67" t="s">
        <v>199</v>
      </c>
      <c r="AJ188" s="67" t="s">
        <v>983</v>
      </c>
    </row>
    <row r="189" spans="2:36" ht="185.25" hidden="1" x14ac:dyDescent="0.2">
      <c r="B189" s="67" t="s">
        <v>455</v>
      </c>
      <c r="C189" s="68" t="s">
        <v>873</v>
      </c>
      <c r="D189" s="67" t="s">
        <v>1135</v>
      </c>
      <c r="E189" s="67" t="s">
        <v>1145</v>
      </c>
      <c r="F189" s="67" t="s">
        <v>765</v>
      </c>
      <c r="G189" s="67" t="s">
        <v>878</v>
      </c>
      <c r="H189" s="67" t="s">
        <v>199</v>
      </c>
      <c r="I189" s="67" t="s">
        <v>199</v>
      </c>
      <c r="J189" s="67" t="s">
        <v>199</v>
      </c>
      <c r="K189" s="67" t="s">
        <v>1146</v>
      </c>
      <c r="L189" s="67" t="s">
        <v>1147</v>
      </c>
      <c r="M189" s="67" t="s">
        <v>1148</v>
      </c>
      <c r="N189" s="67" t="s">
        <v>895</v>
      </c>
      <c r="O189" s="67"/>
      <c r="P189" s="70" t="s">
        <v>220</v>
      </c>
      <c r="Q189" s="70">
        <v>45520</v>
      </c>
      <c r="R189" s="70">
        <v>45626</v>
      </c>
      <c r="S189" s="67" t="s">
        <v>50</v>
      </c>
      <c r="T189" s="67"/>
      <c r="U189" s="67"/>
      <c r="V189" s="67">
        <v>50</v>
      </c>
      <c r="W189" s="67" t="s">
        <v>357</v>
      </c>
      <c r="X189" s="67" t="s">
        <v>199</v>
      </c>
      <c r="Y189" s="67" t="s">
        <v>199</v>
      </c>
      <c r="Z189" s="67" t="s">
        <v>199</v>
      </c>
      <c r="AA189" s="67" t="s">
        <v>199</v>
      </c>
      <c r="AB189" s="67" t="s">
        <v>1712</v>
      </c>
      <c r="AC189" s="67" t="s">
        <v>1714</v>
      </c>
      <c r="AD189" s="67" t="s">
        <v>199</v>
      </c>
      <c r="AE189" s="67" t="s">
        <v>199</v>
      </c>
      <c r="AF189" s="67" t="s">
        <v>199</v>
      </c>
      <c r="AG189" s="67" t="s">
        <v>199</v>
      </c>
      <c r="AH189" s="76" t="s">
        <v>199</v>
      </c>
      <c r="AI189" s="101" t="s">
        <v>199</v>
      </c>
      <c r="AJ189" s="76" t="s">
        <v>983</v>
      </c>
    </row>
    <row r="190" spans="2:36" ht="185.25" hidden="1" x14ac:dyDescent="0.2">
      <c r="B190" s="67" t="s">
        <v>455</v>
      </c>
      <c r="C190" s="68" t="s">
        <v>873</v>
      </c>
      <c r="D190" s="67" t="s">
        <v>1135</v>
      </c>
      <c r="E190" s="67" t="s">
        <v>1145</v>
      </c>
      <c r="F190" s="67" t="s">
        <v>765</v>
      </c>
      <c r="G190" s="67" t="s">
        <v>878</v>
      </c>
      <c r="H190" s="67" t="s">
        <v>199</v>
      </c>
      <c r="I190" s="67" t="s">
        <v>199</v>
      </c>
      <c r="J190" s="67" t="s">
        <v>199</v>
      </c>
      <c r="K190" s="67" t="s">
        <v>1847</v>
      </c>
      <c r="L190" s="67" t="s">
        <v>1848</v>
      </c>
      <c r="M190" s="67" t="s">
        <v>1849</v>
      </c>
      <c r="N190" s="67" t="s">
        <v>895</v>
      </c>
      <c r="O190" s="67"/>
      <c r="P190" s="70" t="s">
        <v>220</v>
      </c>
      <c r="Q190" s="70">
        <v>45566</v>
      </c>
      <c r="R190" s="70">
        <v>45641</v>
      </c>
      <c r="S190" s="67" t="s">
        <v>50</v>
      </c>
      <c r="T190" s="67"/>
      <c r="U190" s="67"/>
      <c r="V190" s="67">
        <v>50</v>
      </c>
      <c r="W190" s="67" t="s">
        <v>357</v>
      </c>
      <c r="X190" s="67" t="s">
        <v>199</v>
      </c>
      <c r="Y190" s="67" t="s">
        <v>199</v>
      </c>
      <c r="Z190" s="67" t="s">
        <v>199</v>
      </c>
      <c r="AA190" s="67" t="s">
        <v>199</v>
      </c>
      <c r="AB190" s="67" t="s">
        <v>1712</v>
      </c>
      <c r="AC190" s="67" t="s">
        <v>1714</v>
      </c>
      <c r="AD190" s="67" t="s">
        <v>1719</v>
      </c>
      <c r="AE190" s="67" t="s">
        <v>199</v>
      </c>
      <c r="AF190" s="67" t="s">
        <v>199</v>
      </c>
      <c r="AG190" s="67" t="s">
        <v>199</v>
      </c>
      <c r="AH190" s="76" t="s">
        <v>199</v>
      </c>
      <c r="AI190" s="101" t="s">
        <v>199</v>
      </c>
      <c r="AJ190" s="76" t="s">
        <v>983</v>
      </c>
    </row>
    <row r="191" spans="2:36" ht="142.5" hidden="1" x14ac:dyDescent="0.2">
      <c r="B191" s="92" t="s">
        <v>455</v>
      </c>
      <c r="C191" s="68" t="s">
        <v>456</v>
      </c>
      <c r="D191" s="92" t="s">
        <v>1152</v>
      </c>
      <c r="E191" s="92" t="s">
        <v>1154</v>
      </c>
      <c r="F191" s="83" t="s">
        <v>1155</v>
      </c>
      <c r="G191" s="92" t="s">
        <v>1156</v>
      </c>
      <c r="H191" s="83" t="s">
        <v>199</v>
      </c>
      <c r="I191" s="83" t="s">
        <v>199</v>
      </c>
      <c r="J191" s="83" t="s">
        <v>199</v>
      </c>
      <c r="K191" s="92" t="s">
        <v>1157</v>
      </c>
      <c r="L191" s="93" t="s">
        <v>1158</v>
      </c>
      <c r="M191" s="92" t="s">
        <v>1159</v>
      </c>
      <c r="N191" s="83" t="s">
        <v>1160</v>
      </c>
      <c r="O191" s="83" t="s">
        <v>1161</v>
      </c>
      <c r="P191" s="83" t="s">
        <v>1698</v>
      </c>
      <c r="Q191" s="94">
        <v>45323</v>
      </c>
      <c r="R191" s="94">
        <v>45401</v>
      </c>
      <c r="S191" s="94" t="s">
        <v>519</v>
      </c>
      <c r="T191" s="95">
        <f>(3*20*2.6)*(12000000/30/8)</f>
        <v>7800000</v>
      </c>
      <c r="U191" s="96">
        <v>185</v>
      </c>
      <c r="V191" s="102">
        <v>0.45</v>
      </c>
      <c r="W191" s="83" t="s">
        <v>1590</v>
      </c>
      <c r="X191" s="83" t="s">
        <v>207</v>
      </c>
      <c r="Y191" s="83" t="s">
        <v>1721</v>
      </c>
      <c r="Z191" s="83" t="s">
        <v>199</v>
      </c>
      <c r="AA191" s="83" t="s">
        <v>199</v>
      </c>
      <c r="AB191" s="67" t="s">
        <v>1719</v>
      </c>
      <c r="AC191" s="67" t="s">
        <v>249</v>
      </c>
      <c r="AD191" s="67" t="s">
        <v>199</v>
      </c>
      <c r="AE191" s="67" t="s">
        <v>199</v>
      </c>
      <c r="AF191" s="67" t="s">
        <v>199</v>
      </c>
      <c r="AG191" s="67" t="s">
        <v>199</v>
      </c>
      <c r="AH191" s="98" t="s">
        <v>199</v>
      </c>
      <c r="AI191" s="98" t="s">
        <v>199</v>
      </c>
      <c r="AJ191" s="92" t="s">
        <v>666</v>
      </c>
    </row>
    <row r="192" spans="2:36" ht="128.25" hidden="1" x14ac:dyDescent="0.2">
      <c r="B192" s="92" t="s">
        <v>455</v>
      </c>
      <c r="C192" s="68" t="s">
        <v>456</v>
      </c>
      <c r="D192" s="92" t="s">
        <v>1152</v>
      </c>
      <c r="E192" s="92" t="s">
        <v>1154</v>
      </c>
      <c r="F192" s="83" t="s">
        <v>1155</v>
      </c>
      <c r="G192" s="92" t="s">
        <v>1156</v>
      </c>
      <c r="H192" s="83" t="s">
        <v>199</v>
      </c>
      <c r="I192" s="83" t="s">
        <v>199</v>
      </c>
      <c r="J192" s="83" t="s">
        <v>199</v>
      </c>
      <c r="K192" s="92" t="s">
        <v>1162</v>
      </c>
      <c r="L192" s="93" t="s">
        <v>1163</v>
      </c>
      <c r="M192" s="92" t="s">
        <v>1164</v>
      </c>
      <c r="N192" s="83" t="s">
        <v>1160</v>
      </c>
      <c r="O192" s="83" t="s">
        <v>1161</v>
      </c>
      <c r="P192" s="83" t="s">
        <v>1698</v>
      </c>
      <c r="Q192" s="94">
        <v>45404</v>
      </c>
      <c r="R192" s="94">
        <v>45433</v>
      </c>
      <c r="S192" s="94" t="s">
        <v>1698</v>
      </c>
      <c r="T192" s="95">
        <f>(3*20*1)*(12000000/30/8)</f>
        <v>3000000</v>
      </c>
      <c r="U192" s="96">
        <v>185</v>
      </c>
      <c r="V192" s="102">
        <v>0.05</v>
      </c>
      <c r="W192" s="83" t="s">
        <v>1590</v>
      </c>
      <c r="X192" s="83" t="s">
        <v>207</v>
      </c>
      <c r="Y192" s="83" t="s">
        <v>1721</v>
      </c>
      <c r="Z192" s="83" t="s">
        <v>199</v>
      </c>
      <c r="AA192" s="83" t="s">
        <v>199</v>
      </c>
      <c r="AB192" s="67" t="s">
        <v>1719</v>
      </c>
      <c r="AC192" s="67" t="s">
        <v>249</v>
      </c>
      <c r="AD192" s="67" t="s">
        <v>199</v>
      </c>
      <c r="AE192" s="67" t="s">
        <v>199</v>
      </c>
      <c r="AF192" s="67" t="s">
        <v>199</v>
      </c>
      <c r="AG192" s="67" t="s">
        <v>199</v>
      </c>
      <c r="AH192" s="98" t="s">
        <v>199</v>
      </c>
      <c r="AI192" s="98" t="s">
        <v>199</v>
      </c>
      <c r="AJ192" s="92" t="s">
        <v>666</v>
      </c>
    </row>
    <row r="193" spans="2:36" ht="128.25" hidden="1" x14ac:dyDescent="0.2">
      <c r="B193" s="92" t="s">
        <v>455</v>
      </c>
      <c r="C193" s="68" t="s">
        <v>456</v>
      </c>
      <c r="D193" s="92" t="s">
        <v>1152</v>
      </c>
      <c r="E193" s="92" t="s">
        <v>1154</v>
      </c>
      <c r="F193" s="83" t="s">
        <v>1155</v>
      </c>
      <c r="G193" s="92" t="s">
        <v>1156</v>
      </c>
      <c r="H193" s="83" t="s">
        <v>199</v>
      </c>
      <c r="I193" s="83" t="s">
        <v>199</v>
      </c>
      <c r="J193" s="83" t="s">
        <v>199</v>
      </c>
      <c r="K193" s="92" t="s">
        <v>1165</v>
      </c>
      <c r="L193" s="92" t="s">
        <v>1166</v>
      </c>
      <c r="M193" s="92" t="s">
        <v>1167</v>
      </c>
      <c r="N193" s="83" t="s">
        <v>1160</v>
      </c>
      <c r="O193" s="83" t="s">
        <v>1161</v>
      </c>
      <c r="P193" s="83" t="s">
        <v>1698</v>
      </c>
      <c r="Q193" s="94">
        <v>45404</v>
      </c>
      <c r="R193" s="94">
        <v>45433</v>
      </c>
      <c r="S193" s="94" t="s">
        <v>1168</v>
      </c>
      <c r="T193" s="95">
        <f>(2.5*20*1)*(12000000/30/8)</f>
        <v>2500000</v>
      </c>
      <c r="U193" s="96">
        <v>185</v>
      </c>
      <c r="V193" s="102">
        <v>0.2</v>
      </c>
      <c r="W193" s="83" t="s">
        <v>1590</v>
      </c>
      <c r="X193" s="83" t="s">
        <v>207</v>
      </c>
      <c r="Y193" s="83" t="s">
        <v>199</v>
      </c>
      <c r="Z193" s="83" t="s">
        <v>199</v>
      </c>
      <c r="AA193" s="83" t="s">
        <v>199</v>
      </c>
      <c r="AB193" s="67" t="s">
        <v>1719</v>
      </c>
      <c r="AC193" s="67" t="s">
        <v>249</v>
      </c>
      <c r="AD193" s="67" t="s">
        <v>199</v>
      </c>
      <c r="AE193" s="67" t="s">
        <v>199</v>
      </c>
      <c r="AF193" s="67" t="s">
        <v>199</v>
      </c>
      <c r="AG193" s="67" t="s">
        <v>199</v>
      </c>
      <c r="AH193" s="98" t="s">
        <v>199</v>
      </c>
      <c r="AI193" s="98" t="s">
        <v>199</v>
      </c>
      <c r="AJ193" s="92" t="s">
        <v>666</v>
      </c>
    </row>
    <row r="194" spans="2:36" ht="128.25" hidden="1" x14ac:dyDescent="0.2">
      <c r="B194" s="92" t="s">
        <v>455</v>
      </c>
      <c r="C194" s="68" t="s">
        <v>456</v>
      </c>
      <c r="D194" s="92" t="s">
        <v>1152</v>
      </c>
      <c r="E194" s="92" t="s">
        <v>1154</v>
      </c>
      <c r="F194" s="83" t="s">
        <v>1155</v>
      </c>
      <c r="G194" s="92" t="s">
        <v>1156</v>
      </c>
      <c r="H194" s="83" t="s">
        <v>199</v>
      </c>
      <c r="I194" s="83" t="s">
        <v>199</v>
      </c>
      <c r="J194" s="83" t="s">
        <v>199</v>
      </c>
      <c r="K194" s="92" t="s">
        <v>1169</v>
      </c>
      <c r="L194" s="92" t="s">
        <v>1170</v>
      </c>
      <c r="M194" s="92" t="s">
        <v>1171</v>
      </c>
      <c r="N194" s="83" t="s">
        <v>1160</v>
      </c>
      <c r="O194" s="83" t="s">
        <v>1161</v>
      </c>
      <c r="P194" s="83" t="s">
        <v>1698</v>
      </c>
      <c r="Q194" s="94">
        <v>45404</v>
      </c>
      <c r="R194" s="94">
        <v>45426</v>
      </c>
      <c r="S194" s="94" t="s">
        <v>1168</v>
      </c>
      <c r="T194" s="95">
        <f>(4*20*1)*(12000000/30/8)</f>
        <v>4000000</v>
      </c>
      <c r="U194" s="96">
        <v>185</v>
      </c>
      <c r="V194" s="102">
        <v>0.1</v>
      </c>
      <c r="W194" s="83" t="s">
        <v>1590</v>
      </c>
      <c r="X194" s="83" t="s">
        <v>1674</v>
      </c>
      <c r="Y194" s="83" t="s">
        <v>199</v>
      </c>
      <c r="Z194" s="83" t="s">
        <v>199</v>
      </c>
      <c r="AA194" s="83" t="s">
        <v>199</v>
      </c>
      <c r="AB194" s="67" t="s">
        <v>1719</v>
      </c>
      <c r="AC194" s="67" t="s">
        <v>249</v>
      </c>
      <c r="AD194" s="67" t="s">
        <v>199</v>
      </c>
      <c r="AE194" s="67" t="s">
        <v>199</v>
      </c>
      <c r="AF194" s="67" t="s">
        <v>199</v>
      </c>
      <c r="AG194" s="67" t="s">
        <v>199</v>
      </c>
      <c r="AH194" s="98" t="s">
        <v>199</v>
      </c>
      <c r="AI194" s="98" t="s">
        <v>199</v>
      </c>
      <c r="AJ194" s="92" t="s">
        <v>786</v>
      </c>
    </row>
    <row r="195" spans="2:36" ht="228" hidden="1" x14ac:dyDescent="0.2">
      <c r="B195" s="92" t="s">
        <v>455</v>
      </c>
      <c r="C195" s="68" t="s">
        <v>456</v>
      </c>
      <c r="D195" s="92" t="s">
        <v>1152</v>
      </c>
      <c r="E195" s="92" t="s">
        <v>1154</v>
      </c>
      <c r="F195" s="83" t="s">
        <v>1155</v>
      </c>
      <c r="G195" s="92" t="s">
        <v>1156</v>
      </c>
      <c r="H195" s="83" t="s">
        <v>199</v>
      </c>
      <c r="I195" s="83" t="s">
        <v>199</v>
      </c>
      <c r="J195" s="83" t="s">
        <v>199</v>
      </c>
      <c r="K195" s="92" t="s">
        <v>1172</v>
      </c>
      <c r="L195" s="92" t="s">
        <v>1173</v>
      </c>
      <c r="M195" s="92" t="s">
        <v>1174</v>
      </c>
      <c r="N195" s="83" t="s">
        <v>1160</v>
      </c>
      <c r="O195" s="83" t="s">
        <v>1161</v>
      </c>
      <c r="P195" s="83" t="s">
        <v>1698</v>
      </c>
      <c r="Q195" s="94">
        <v>45427</v>
      </c>
      <c r="R195" s="94">
        <v>45450</v>
      </c>
      <c r="S195" s="94" t="s">
        <v>1168</v>
      </c>
      <c r="T195" s="95">
        <f>(4*20*1)*(12000000/30/8)</f>
        <v>4000000</v>
      </c>
      <c r="U195" s="96">
        <v>185</v>
      </c>
      <c r="V195" s="102">
        <v>0.1</v>
      </c>
      <c r="W195" s="83" t="s">
        <v>1590</v>
      </c>
      <c r="X195" s="83" t="s">
        <v>1674</v>
      </c>
      <c r="Y195" s="83" t="s">
        <v>199</v>
      </c>
      <c r="Z195" s="83" t="s">
        <v>199</v>
      </c>
      <c r="AA195" s="83" t="s">
        <v>199</v>
      </c>
      <c r="AB195" s="67" t="s">
        <v>1719</v>
      </c>
      <c r="AC195" s="67" t="s">
        <v>249</v>
      </c>
      <c r="AD195" s="67" t="s">
        <v>199</v>
      </c>
      <c r="AE195" s="67" t="s">
        <v>199</v>
      </c>
      <c r="AF195" s="67" t="s">
        <v>199</v>
      </c>
      <c r="AG195" s="67" t="s">
        <v>199</v>
      </c>
      <c r="AH195" s="98" t="s">
        <v>199</v>
      </c>
      <c r="AI195" s="98" t="s">
        <v>199</v>
      </c>
      <c r="AJ195" s="92" t="s">
        <v>786</v>
      </c>
    </row>
    <row r="196" spans="2:36" ht="128.25" hidden="1" x14ac:dyDescent="0.2">
      <c r="B196" s="92" t="s">
        <v>455</v>
      </c>
      <c r="C196" s="68" t="s">
        <v>456</v>
      </c>
      <c r="D196" s="92" t="s">
        <v>1152</v>
      </c>
      <c r="E196" s="92" t="s">
        <v>1154</v>
      </c>
      <c r="F196" s="83" t="s">
        <v>1155</v>
      </c>
      <c r="G196" s="92" t="s">
        <v>1156</v>
      </c>
      <c r="H196" s="83" t="s">
        <v>199</v>
      </c>
      <c r="I196" s="83" t="s">
        <v>199</v>
      </c>
      <c r="J196" s="83" t="s">
        <v>199</v>
      </c>
      <c r="K196" s="92" t="s">
        <v>1175</v>
      </c>
      <c r="L196" s="92" t="s">
        <v>1176</v>
      </c>
      <c r="M196" s="92" t="s">
        <v>1177</v>
      </c>
      <c r="N196" s="83" t="s">
        <v>1160</v>
      </c>
      <c r="O196" s="83" t="s">
        <v>1161</v>
      </c>
      <c r="P196" s="83" t="s">
        <v>1698</v>
      </c>
      <c r="Q196" s="94">
        <v>45454</v>
      </c>
      <c r="R196" s="94">
        <v>45460</v>
      </c>
      <c r="S196" s="94" t="s">
        <v>1168</v>
      </c>
      <c r="T196" s="95">
        <f>(5*20*0.3)*(12000000/30/8)</f>
        <v>1500000</v>
      </c>
      <c r="U196" s="96">
        <v>185</v>
      </c>
      <c r="V196" s="102">
        <v>0.05</v>
      </c>
      <c r="W196" s="83" t="s">
        <v>1590</v>
      </c>
      <c r="X196" s="83" t="s">
        <v>1674</v>
      </c>
      <c r="Y196" s="83" t="s">
        <v>199</v>
      </c>
      <c r="Z196" s="83" t="s">
        <v>199</v>
      </c>
      <c r="AA196" s="83" t="s">
        <v>199</v>
      </c>
      <c r="AB196" s="67" t="s">
        <v>1719</v>
      </c>
      <c r="AC196" s="67" t="s">
        <v>249</v>
      </c>
      <c r="AD196" s="67" t="s">
        <v>199</v>
      </c>
      <c r="AE196" s="67" t="s">
        <v>199</v>
      </c>
      <c r="AF196" s="67" t="s">
        <v>199</v>
      </c>
      <c r="AG196" s="67" t="s">
        <v>199</v>
      </c>
      <c r="AH196" s="98" t="s">
        <v>199</v>
      </c>
      <c r="AI196" s="98" t="s">
        <v>199</v>
      </c>
      <c r="AJ196" s="92" t="s">
        <v>786</v>
      </c>
    </row>
    <row r="197" spans="2:36" ht="128.25" hidden="1" x14ac:dyDescent="0.2">
      <c r="B197" s="92" t="s">
        <v>455</v>
      </c>
      <c r="C197" s="68" t="s">
        <v>456</v>
      </c>
      <c r="D197" s="92" t="s">
        <v>1152</v>
      </c>
      <c r="E197" s="92" t="s">
        <v>1154</v>
      </c>
      <c r="F197" s="83" t="s">
        <v>1155</v>
      </c>
      <c r="G197" s="92" t="s">
        <v>1156</v>
      </c>
      <c r="H197" s="83" t="s">
        <v>199</v>
      </c>
      <c r="I197" s="83" t="s">
        <v>199</v>
      </c>
      <c r="J197" s="83" t="s">
        <v>199</v>
      </c>
      <c r="K197" s="92" t="s">
        <v>1178</v>
      </c>
      <c r="L197" s="92" t="s">
        <v>1179</v>
      </c>
      <c r="M197" s="92" t="s">
        <v>1180</v>
      </c>
      <c r="N197" s="83" t="s">
        <v>1160</v>
      </c>
      <c r="O197" s="83" t="s">
        <v>1161</v>
      </c>
      <c r="P197" s="83" t="s">
        <v>1698</v>
      </c>
      <c r="Q197" s="94">
        <v>45461</v>
      </c>
      <c r="R197" s="94">
        <v>45471</v>
      </c>
      <c r="S197" s="94" t="s">
        <v>0</v>
      </c>
      <c r="T197" s="95">
        <f>(5*20*0.3)*(12000000/30/8)</f>
        <v>1500000</v>
      </c>
      <c r="U197" s="96">
        <v>185</v>
      </c>
      <c r="V197" s="102">
        <v>0.05</v>
      </c>
      <c r="W197" s="83" t="s">
        <v>1590</v>
      </c>
      <c r="X197" s="83" t="s">
        <v>1674</v>
      </c>
      <c r="Y197" s="83" t="s">
        <v>246</v>
      </c>
      <c r="Z197" s="83" t="s">
        <v>199</v>
      </c>
      <c r="AA197" s="83" t="s">
        <v>199</v>
      </c>
      <c r="AB197" s="67" t="s">
        <v>1719</v>
      </c>
      <c r="AC197" s="67" t="s">
        <v>249</v>
      </c>
      <c r="AD197" s="67" t="s">
        <v>199</v>
      </c>
      <c r="AE197" s="67" t="s">
        <v>199</v>
      </c>
      <c r="AF197" s="67" t="s">
        <v>199</v>
      </c>
      <c r="AG197" s="67" t="s">
        <v>199</v>
      </c>
      <c r="AH197" s="98" t="s">
        <v>199</v>
      </c>
      <c r="AI197" s="98" t="s">
        <v>199</v>
      </c>
      <c r="AJ197" s="92" t="s">
        <v>1181</v>
      </c>
    </row>
    <row r="198" spans="2:36" ht="128.25" hidden="1" x14ac:dyDescent="0.2">
      <c r="B198" s="92" t="s">
        <v>455</v>
      </c>
      <c r="C198" s="68" t="s">
        <v>456</v>
      </c>
      <c r="D198" s="92" t="s">
        <v>1152</v>
      </c>
      <c r="E198" s="92" t="s">
        <v>1182</v>
      </c>
      <c r="F198" s="83" t="s">
        <v>1155</v>
      </c>
      <c r="G198" s="83" t="s">
        <v>199</v>
      </c>
      <c r="H198" s="92" t="s">
        <v>1156</v>
      </c>
      <c r="I198" s="83" t="s">
        <v>199</v>
      </c>
      <c r="J198" s="83" t="s">
        <v>199</v>
      </c>
      <c r="K198" s="92" t="s">
        <v>1183</v>
      </c>
      <c r="L198" s="92" t="s">
        <v>1184</v>
      </c>
      <c r="M198" s="92" t="s">
        <v>1185</v>
      </c>
      <c r="N198" s="83" t="s">
        <v>1160</v>
      </c>
      <c r="O198" s="83" t="s">
        <v>1161</v>
      </c>
      <c r="P198" s="83" t="s">
        <v>1698</v>
      </c>
      <c r="Q198" s="94">
        <v>45475</v>
      </c>
      <c r="R198" s="94">
        <v>45541</v>
      </c>
      <c r="S198" s="94" t="s">
        <v>519</v>
      </c>
      <c r="T198" s="95">
        <f>(2*20*2.2)*(12000000/30/8)</f>
        <v>4400000</v>
      </c>
      <c r="U198" s="96">
        <v>185</v>
      </c>
      <c r="V198" s="102">
        <v>0.3</v>
      </c>
      <c r="W198" s="83" t="s">
        <v>1590</v>
      </c>
      <c r="X198" s="83" t="s">
        <v>207</v>
      </c>
      <c r="Y198" s="83" t="s">
        <v>199</v>
      </c>
      <c r="Z198" s="83" t="s">
        <v>199</v>
      </c>
      <c r="AA198" s="83" t="s">
        <v>199</v>
      </c>
      <c r="AB198" s="67" t="s">
        <v>1719</v>
      </c>
      <c r="AC198" s="67" t="s">
        <v>249</v>
      </c>
      <c r="AD198" s="67" t="s">
        <v>199</v>
      </c>
      <c r="AE198" s="67" t="s">
        <v>199</v>
      </c>
      <c r="AF198" s="67" t="s">
        <v>199</v>
      </c>
      <c r="AG198" s="67" t="s">
        <v>199</v>
      </c>
      <c r="AH198" s="98" t="s">
        <v>199</v>
      </c>
      <c r="AI198" s="98" t="s">
        <v>199</v>
      </c>
      <c r="AJ198" s="92" t="s">
        <v>666</v>
      </c>
    </row>
    <row r="199" spans="2:36" ht="128.25" hidden="1" x14ac:dyDescent="0.2">
      <c r="B199" s="92" t="s">
        <v>455</v>
      </c>
      <c r="C199" s="68" t="s">
        <v>456</v>
      </c>
      <c r="D199" s="92" t="s">
        <v>1152</v>
      </c>
      <c r="E199" s="92" t="s">
        <v>1182</v>
      </c>
      <c r="F199" s="83" t="s">
        <v>1155</v>
      </c>
      <c r="G199" s="83" t="s">
        <v>199</v>
      </c>
      <c r="H199" s="92" t="s">
        <v>1156</v>
      </c>
      <c r="I199" s="83" t="s">
        <v>199</v>
      </c>
      <c r="J199" s="83" t="s">
        <v>199</v>
      </c>
      <c r="K199" s="92" t="s">
        <v>1186</v>
      </c>
      <c r="L199" s="92" t="s">
        <v>1187</v>
      </c>
      <c r="M199" s="92" t="s">
        <v>1188</v>
      </c>
      <c r="N199" s="83" t="s">
        <v>1160</v>
      </c>
      <c r="O199" s="83" t="s">
        <v>1161</v>
      </c>
      <c r="P199" s="83" t="s">
        <v>1698</v>
      </c>
      <c r="Q199" s="94">
        <v>45544</v>
      </c>
      <c r="R199" s="94">
        <v>45576</v>
      </c>
      <c r="S199" s="94" t="s">
        <v>519</v>
      </c>
      <c r="T199" s="95">
        <f>(3*20*1)*(12000000/30/8)</f>
        <v>3000000</v>
      </c>
      <c r="U199" s="96">
        <v>185</v>
      </c>
      <c r="V199" s="102">
        <v>0.05</v>
      </c>
      <c r="W199" s="83" t="s">
        <v>1590</v>
      </c>
      <c r="X199" s="83" t="s">
        <v>207</v>
      </c>
      <c r="Y199" s="83" t="s">
        <v>199</v>
      </c>
      <c r="Z199" s="83" t="s">
        <v>199</v>
      </c>
      <c r="AA199" s="83" t="s">
        <v>199</v>
      </c>
      <c r="AB199" s="67" t="s">
        <v>1719</v>
      </c>
      <c r="AC199" s="67" t="s">
        <v>249</v>
      </c>
      <c r="AD199" s="67" t="s">
        <v>199</v>
      </c>
      <c r="AE199" s="67" t="s">
        <v>199</v>
      </c>
      <c r="AF199" s="67" t="s">
        <v>199</v>
      </c>
      <c r="AG199" s="67" t="s">
        <v>199</v>
      </c>
      <c r="AH199" s="98" t="s">
        <v>199</v>
      </c>
      <c r="AI199" s="98" t="s">
        <v>199</v>
      </c>
      <c r="AJ199" s="92" t="s">
        <v>666</v>
      </c>
    </row>
    <row r="200" spans="2:36" ht="128.25" hidden="1" x14ac:dyDescent="0.2">
      <c r="B200" s="92" t="s">
        <v>455</v>
      </c>
      <c r="C200" s="68" t="s">
        <v>456</v>
      </c>
      <c r="D200" s="92" t="s">
        <v>1152</v>
      </c>
      <c r="E200" s="92" t="s">
        <v>1182</v>
      </c>
      <c r="F200" s="83" t="s">
        <v>1155</v>
      </c>
      <c r="G200" s="83" t="s">
        <v>199</v>
      </c>
      <c r="H200" s="92" t="s">
        <v>1156</v>
      </c>
      <c r="I200" s="83" t="s">
        <v>199</v>
      </c>
      <c r="J200" s="83" t="s">
        <v>199</v>
      </c>
      <c r="K200" s="92" t="s">
        <v>1189</v>
      </c>
      <c r="L200" s="92" t="s">
        <v>1184</v>
      </c>
      <c r="M200" s="92" t="s">
        <v>1190</v>
      </c>
      <c r="N200" s="83" t="s">
        <v>1160</v>
      </c>
      <c r="O200" s="83" t="s">
        <v>1161</v>
      </c>
      <c r="P200" s="83" t="s">
        <v>1698</v>
      </c>
      <c r="Q200" s="94">
        <v>45544</v>
      </c>
      <c r="R200" s="94">
        <v>45596</v>
      </c>
      <c r="S200" s="94" t="s">
        <v>519</v>
      </c>
      <c r="T200" s="95">
        <f>(1*20*2.7)*(12000000/30/8)</f>
        <v>2700000</v>
      </c>
      <c r="U200" s="96">
        <v>185</v>
      </c>
      <c r="V200" s="102">
        <v>0.3</v>
      </c>
      <c r="W200" s="83" t="s">
        <v>1590</v>
      </c>
      <c r="X200" s="83" t="s">
        <v>199</v>
      </c>
      <c r="Y200" s="83" t="s">
        <v>199</v>
      </c>
      <c r="Z200" s="83" t="s">
        <v>199</v>
      </c>
      <c r="AA200" s="83" t="s">
        <v>199</v>
      </c>
      <c r="AB200" s="67" t="s">
        <v>1719</v>
      </c>
      <c r="AC200" s="67" t="s">
        <v>249</v>
      </c>
      <c r="AD200" s="67" t="s">
        <v>199</v>
      </c>
      <c r="AE200" s="67" t="s">
        <v>199</v>
      </c>
      <c r="AF200" s="67" t="s">
        <v>199</v>
      </c>
      <c r="AG200" s="67" t="s">
        <v>199</v>
      </c>
      <c r="AH200" s="98" t="s">
        <v>199</v>
      </c>
      <c r="AI200" s="98" t="s">
        <v>199</v>
      </c>
      <c r="AJ200" s="92" t="s">
        <v>666</v>
      </c>
    </row>
    <row r="201" spans="2:36" ht="128.25" hidden="1" x14ac:dyDescent="0.2">
      <c r="B201" s="92" t="s">
        <v>455</v>
      </c>
      <c r="C201" s="68" t="s">
        <v>456</v>
      </c>
      <c r="D201" s="92" t="s">
        <v>1152</v>
      </c>
      <c r="E201" s="92" t="s">
        <v>1182</v>
      </c>
      <c r="F201" s="83" t="s">
        <v>1155</v>
      </c>
      <c r="G201" s="83" t="s">
        <v>199</v>
      </c>
      <c r="H201" s="92" t="s">
        <v>1156</v>
      </c>
      <c r="I201" s="83" t="s">
        <v>199</v>
      </c>
      <c r="J201" s="83" t="s">
        <v>199</v>
      </c>
      <c r="K201" s="92" t="s">
        <v>1191</v>
      </c>
      <c r="L201" s="92" t="s">
        <v>1192</v>
      </c>
      <c r="M201" s="92" t="s">
        <v>1193</v>
      </c>
      <c r="N201" s="83" t="s">
        <v>1160</v>
      </c>
      <c r="O201" s="83" t="s">
        <v>1161</v>
      </c>
      <c r="P201" s="83" t="s">
        <v>1698</v>
      </c>
      <c r="Q201" s="94">
        <v>45597</v>
      </c>
      <c r="R201" s="94">
        <v>45625</v>
      </c>
      <c r="S201" s="94" t="s">
        <v>519</v>
      </c>
      <c r="T201" s="95">
        <f>(5*20*1)*(12000000/30/8)</f>
        <v>5000000</v>
      </c>
      <c r="U201" s="96">
        <v>185</v>
      </c>
      <c r="V201" s="102">
        <v>0.3</v>
      </c>
      <c r="W201" s="83" t="s">
        <v>1590</v>
      </c>
      <c r="X201" s="83" t="s">
        <v>207</v>
      </c>
      <c r="Y201" s="83" t="s">
        <v>1721</v>
      </c>
      <c r="Z201" s="83" t="s">
        <v>199</v>
      </c>
      <c r="AA201" s="83" t="s">
        <v>199</v>
      </c>
      <c r="AB201" s="67" t="s">
        <v>1719</v>
      </c>
      <c r="AC201" s="67" t="s">
        <v>249</v>
      </c>
      <c r="AD201" s="67" t="s">
        <v>199</v>
      </c>
      <c r="AE201" s="67" t="s">
        <v>199</v>
      </c>
      <c r="AF201" s="67" t="s">
        <v>199</v>
      </c>
      <c r="AG201" s="67" t="s">
        <v>199</v>
      </c>
      <c r="AH201" s="98" t="s">
        <v>199</v>
      </c>
      <c r="AI201" s="98" t="s">
        <v>199</v>
      </c>
      <c r="AJ201" s="92" t="s">
        <v>666</v>
      </c>
    </row>
    <row r="202" spans="2:36" ht="128.25" hidden="1" x14ac:dyDescent="0.2">
      <c r="B202" s="92" t="s">
        <v>455</v>
      </c>
      <c r="C202" s="68" t="s">
        <v>456</v>
      </c>
      <c r="D202" s="92" t="s">
        <v>1152</v>
      </c>
      <c r="E202" s="92" t="s">
        <v>1182</v>
      </c>
      <c r="F202" s="83" t="s">
        <v>1155</v>
      </c>
      <c r="G202" s="83" t="s">
        <v>199</v>
      </c>
      <c r="H202" s="92" t="s">
        <v>1156</v>
      </c>
      <c r="I202" s="83" t="s">
        <v>199</v>
      </c>
      <c r="J202" s="83" t="s">
        <v>199</v>
      </c>
      <c r="K202" s="92" t="s">
        <v>1194</v>
      </c>
      <c r="L202" s="92" t="s">
        <v>1187</v>
      </c>
      <c r="M202" s="92" t="s">
        <v>1195</v>
      </c>
      <c r="N202" s="83" t="s">
        <v>1160</v>
      </c>
      <c r="O202" s="83" t="s">
        <v>1161</v>
      </c>
      <c r="P202" s="83" t="s">
        <v>1698</v>
      </c>
      <c r="Q202" s="94">
        <v>45614</v>
      </c>
      <c r="R202" s="94">
        <v>45646</v>
      </c>
      <c r="S202" s="94" t="s">
        <v>519</v>
      </c>
      <c r="T202" s="95">
        <f>(2*20*1.1)*(12000000/30/8)</f>
        <v>2200000</v>
      </c>
      <c r="U202" s="96">
        <v>185</v>
      </c>
      <c r="V202" s="102">
        <v>0.05</v>
      </c>
      <c r="W202" s="83" t="s">
        <v>1590</v>
      </c>
      <c r="X202" s="83" t="s">
        <v>207</v>
      </c>
      <c r="Y202" s="83" t="s">
        <v>1721</v>
      </c>
      <c r="Z202" s="83" t="s">
        <v>199</v>
      </c>
      <c r="AA202" s="83" t="s">
        <v>199</v>
      </c>
      <c r="AB202" s="67" t="s">
        <v>1719</v>
      </c>
      <c r="AC202" s="67" t="s">
        <v>249</v>
      </c>
      <c r="AD202" s="67" t="s">
        <v>199</v>
      </c>
      <c r="AE202" s="67" t="s">
        <v>199</v>
      </c>
      <c r="AF202" s="67" t="s">
        <v>199</v>
      </c>
      <c r="AG202" s="67" t="s">
        <v>199</v>
      </c>
      <c r="AH202" s="98" t="s">
        <v>199</v>
      </c>
      <c r="AI202" s="98" t="s">
        <v>199</v>
      </c>
      <c r="AJ202" s="92" t="s">
        <v>666</v>
      </c>
    </row>
    <row r="203" spans="2:36" ht="171" hidden="1" x14ac:dyDescent="0.2">
      <c r="B203" s="92" t="s">
        <v>455</v>
      </c>
      <c r="C203" s="103" t="s">
        <v>873</v>
      </c>
      <c r="D203" s="92" t="s">
        <v>1203</v>
      </c>
      <c r="E203" s="92" t="s">
        <v>1205</v>
      </c>
      <c r="F203" s="83" t="s">
        <v>1155</v>
      </c>
      <c r="G203" s="92" t="s">
        <v>1206</v>
      </c>
      <c r="H203" s="83" t="s">
        <v>199</v>
      </c>
      <c r="I203" s="83" t="s">
        <v>199</v>
      </c>
      <c r="J203" s="83" t="s">
        <v>199</v>
      </c>
      <c r="K203" s="92" t="s">
        <v>1207</v>
      </c>
      <c r="L203" s="92" t="s">
        <v>1208</v>
      </c>
      <c r="M203" s="92" t="s">
        <v>1209</v>
      </c>
      <c r="N203" s="83" t="s">
        <v>1160</v>
      </c>
      <c r="O203" s="83"/>
      <c r="P203" s="83" t="s">
        <v>1698</v>
      </c>
      <c r="Q203" s="94">
        <v>45323</v>
      </c>
      <c r="R203" s="94">
        <v>45418</v>
      </c>
      <c r="S203" s="94" t="s">
        <v>1698</v>
      </c>
      <c r="T203" s="95">
        <f>(4*20*3)*(12000000/30/8)</f>
        <v>12000000</v>
      </c>
      <c r="U203" s="96">
        <v>185</v>
      </c>
      <c r="V203" s="102">
        <v>0.45</v>
      </c>
      <c r="W203" s="83" t="s">
        <v>1590</v>
      </c>
      <c r="X203" s="83" t="s">
        <v>207</v>
      </c>
      <c r="Y203" s="83" t="s">
        <v>1721</v>
      </c>
      <c r="Z203" s="83" t="s">
        <v>356</v>
      </c>
      <c r="AA203" s="83" t="s">
        <v>199</v>
      </c>
      <c r="AB203" s="67" t="s">
        <v>1719</v>
      </c>
      <c r="AC203" s="67" t="s">
        <v>249</v>
      </c>
      <c r="AD203" s="67" t="s">
        <v>199</v>
      </c>
      <c r="AE203" s="67" t="s">
        <v>199</v>
      </c>
      <c r="AF203" s="67" t="s">
        <v>199</v>
      </c>
      <c r="AG203" s="67" t="s">
        <v>199</v>
      </c>
      <c r="AH203" s="98" t="s">
        <v>199</v>
      </c>
      <c r="AI203" s="98" t="s">
        <v>199</v>
      </c>
      <c r="AJ203" s="92" t="s">
        <v>666</v>
      </c>
    </row>
    <row r="204" spans="2:36" ht="171" hidden="1" x14ac:dyDescent="0.2">
      <c r="B204" s="92" t="s">
        <v>455</v>
      </c>
      <c r="C204" s="103" t="s">
        <v>873</v>
      </c>
      <c r="D204" s="92" t="s">
        <v>1203</v>
      </c>
      <c r="E204" s="92" t="s">
        <v>1205</v>
      </c>
      <c r="F204" s="83" t="s">
        <v>1155</v>
      </c>
      <c r="G204" s="92" t="s">
        <v>1206</v>
      </c>
      <c r="H204" s="83" t="s">
        <v>199</v>
      </c>
      <c r="I204" s="83" t="s">
        <v>199</v>
      </c>
      <c r="J204" s="83" t="s">
        <v>199</v>
      </c>
      <c r="K204" s="92" t="s">
        <v>1210</v>
      </c>
      <c r="L204" s="92" t="s">
        <v>1211</v>
      </c>
      <c r="M204" s="92" t="s">
        <v>1212</v>
      </c>
      <c r="N204" s="83" t="s">
        <v>1160</v>
      </c>
      <c r="O204" s="83" t="s">
        <v>1213</v>
      </c>
      <c r="P204" s="83" t="s">
        <v>1698</v>
      </c>
      <c r="Q204" s="94">
        <v>45418</v>
      </c>
      <c r="R204" s="94">
        <v>45450</v>
      </c>
      <c r="S204" s="94" t="s">
        <v>1698</v>
      </c>
      <c r="T204" s="95">
        <f>(2*20*1)*(12000000/30/8)</f>
        <v>2000000</v>
      </c>
      <c r="U204" s="96">
        <v>185</v>
      </c>
      <c r="V204" s="102">
        <v>0.05</v>
      </c>
      <c r="W204" s="83" t="s">
        <v>1590</v>
      </c>
      <c r="X204" s="83" t="s">
        <v>207</v>
      </c>
      <c r="Y204" s="83" t="s">
        <v>1721</v>
      </c>
      <c r="Z204" s="83" t="s">
        <v>356</v>
      </c>
      <c r="AA204" s="83" t="s">
        <v>199</v>
      </c>
      <c r="AB204" s="67" t="s">
        <v>1719</v>
      </c>
      <c r="AC204" s="67" t="s">
        <v>249</v>
      </c>
      <c r="AD204" s="67" t="s">
        <v>199</v>
      </c>
      <c r="AE204" s="67" t="s">
        <v>199</v>
      </c>
      <c r="AF204" s="67" t="s">
        <v>199</v>
      </c>
      <c r="AG204" s="67" t="s">
        <v>199</v>
      </c>
      <c r="AH204" s="98" t="s">
        <v>199</v>
      </c>
      <c r="AI204" s="98" t="s">
        <v>199</v>
      </c>
      <c r="AJ204" s="92" t="s">
        <v>666</v>
      </c>
    </row>
    <row r="205" spans="2:36" ht="171" hidden="1" x14ac:dyDescent="0.2">
      <c r="B205" s="92" t="s">
        <v>455</v>
      </c>
      <c r="C205" s="103" t="s">
        <v>873</v>
      </c>
      <c r="D205" s="92" t="s">
        <v>1203</v>
      </c>
      <c r="E205" s="92" t="s">
        <v>1214</v>
      </c>
      <c r="F205" s="83" t="s">
        <v>1155</v>
      </c>
      <c r="G205" s="92" t="s">
        <v>1206</v>
      </c>
      <c r="H205" s="83" t="s">
        <v>199</v>
      </c>
      <c r="I205" s="83" t="s">
        <v>199</v>
      </c>
      <c r="J205" s="83" t="s">
        <v>199</v>
      </c>
      <c r="K205" s="92" t="s">
        <v>1215</v>
      </c>
      <c r="L205" s="92" t="s">
        <v>1216</v>
      </c>
      <c r="M205" s="92" t="s">
        <v>1217</v>
      </c>
      <c r="N205" s="83" t="s">
        <v>1160</v>
      </c>
      <c r="O205" s="83" t="s">
        <v>1213</v>
      </c>
      <c r="P205" s="83" t="s">
        <v>1698</v>
      </c>
      <c r="Q205" s="94">
        <v>45323</v>
      </c>
      <c r="R205" s="94">
        <v>45418</v>
      </c>
      <c r="S205" s="94" t="s">
        <v>1698</v>
      </c>
      <c r="T205" s="95">
        <f>(4.4*20*3)*(12000000/30/8)</f>
        <v>13200000</v>
      </c>
      <c r="U205" s="96">
        <v>185</v>
      </c>
      <c r="V205" s="102">
        <v>0.45</v>
      </c>
      <c r="W205" s="83" t="s">
        <v>207</v>
      </c>
      <c r="X205" s="83" t="s">
        <v>1721</v>
      </c>
      <c r="Y205" s="83" t="s">
        <v>356</v>
      </c>
      <c r="Z205" s="83" t="s">
        <v>199</v>
      </c>
      <c r="AA205" s="83" t="s">
        <v>199</v>
      </c>
      <c r="AB205" s="67" t="s">
        <v>1716</v>
      </c>
      <c r="AC205" s="67" t="s">
        <v>249</v>
      </c>
      <c r="AD205" s="67" t="s">
        <v>199</v>
      </c>
      <c r="AE205" s="67" t="s">
        <v>199</v>
      </c>
      <c r="AF205" s="67" t="s">
        <v>199</v>
      </c>
      <c r="AG205" s="67" t="s">
        <v>199</v>
      </c>
      <c r="AH205" s="98" t="s">
        <v>199</v>
      </c>
      <c r="AI205" s="98" t="s">
        <v>199</v>
      </c>
      <c r="AJ205" s="92" t="s">
        <v>666</v>
      </c>
    </row>
    <row r="206" spans="2:36" s="104" customFormat="1" ht="171" hidden="1" x14ac:dyDescent="0.2">
      <c r="B206" s="92" t="s">
        <v>455</v>
      </c>
      <c r="C206" s="103" t="s">
        <v>873</v>
      </c>
      <c r="D206" s="92" t="s">
        <v>1203</v>
      </c>
      <c r="E206" s="92" t="s">
        <v>1214</v>
      </c>
      <c r="F206" s="83" t="s">
        <v>1155</v>
      </c>
      <c r="G206" s="92" t="s">
        <v>1206</v>
      </c>
      <c r="H206" s="83" t="s">
        <v>199</v>
      </c>
      <c r="I206" s="83" t="s">
        <v>199</v>
      </c>
      <c r="J206" s="83" t="s">
        <v>199</v>
      </c>
      <c r="K206" s="92" t="s">
        <v>1218</v>
      </c>
      <c r="L206" s="92" t="s">
        <v>1219</v>
      </c>
      <c r="M206" s="92" t="s">
        <v>1220</v>
      </c>
      <c r="N206" s="83" t="s">
        <v>496</v>
      </c>
      <c r="O206" s="83" t="s">
        <v>1221</v>
      </c>
      <c r="P206" s="83" t="s">
        <v>1698</v>
      </c>
      <c r="Q206" s="94">
        <v>45418</v>
      </c>
      <c r="R206" s="94">
        <v>45450</v>
      </c>
      <c r="S206" s="94" t="s">
        <v>1698</v>
      </c>
      <c r="T206" s="50" t="s">
        <v>1612</v>
      </c>
      <c r="U206" s="50" t="s">
        <v>1612</v>
      </c>
      <c r="V206" s="102">
        <v>0.05</v>
      </c>
      <c r="W206" s="83" t="s">
        <v>207</v>
      </c>
      <c r="X206" s="83" t="s">
        <v>1721</v>
      </c>
      <c r="Y206" s="83" t="s">
        <v>356</v>
      </c>
      <c r="Z206" s="83" t="s">
        <v>199</v>
      </c>
      <c r="AA206" s="83" t="s">
        <v>199</v>
      </c>
      <c r="AB206" s="67" t="s">
        <v>1716</v>
      </c>
      <c r="AC206" s="67" t="s">
        <v>249</v>
      </c>
      <c r="AD206" s="67" t="s">
        <v>199</v>
      </c>
      <c r="AE206" s="67" t="s">
        <v>199</v>
      </c>
      <c r="AF206" s="67" t="s">
        <v>199</v>
      </c>
      <c r="AG206" s="83" t="s">
        <v>199</v>
      </c>
      <c r="AH206" s="98" t="s">
        <v>199</v>
      </c>
      <c r="AI206" s="98" t="s">
        <v>199</v>
      </c>
      <c r="AJ206" s="92" t="s">
        <v>666</v>
      </c>
    </row>
    <row r="207" spans="2:36" ht="171" hidden="1" x14ac:dyDescent="0.2">
      <c r="B207" s="92" t="s">
        <v>455</v>
      </c>
      <c r="C207" s="103" t="s">
        <v>873</v>
      </c>
      <c r="D207" s="92" t="s">
        <v>1203</v>
      </c>
      <c r="E207" s="92" t="s">
        <v>1214</v>
      </c>
      <c r="F207" s="83" t="s">
        <v>1155</v>
      </c>
      <c r="G207" s="92" t="s">
        <v>1206</v>
      </c>
      <c r="H207" s="83" t="s">
        <v>199</v>
      </c>
      <c r="I207" s="83" t="s">
        <v>199</v>
      </c>
      <c r="J207" s="83" t="s">
        <v>199</v>
      </c>
      <c r="K207" s="92" t="s">
        <v>1222</v>
      </c>
      <c r="L207" s="92" t="s">
        <v>1223</v>
      </c>
      <c r="M207" s="92" t="s">
        <v>1224</v>
      </c>
      <c r="N207" s="83" t="s">
        <v>496</v>
      </c>
      <c r="O207" s="83" t="s">
        <v>1221</v>
      </c>
      <c r="P207" s="83" t="s">
        <v>1698</v>
      </c>
      <c r="Q207" s="94">
        <v>45418</v>
      </c>
      <c r="R207" s="94">
        <v>45544</v>
      </c>
      <c r="S207" s="94" t="s">
        <v>1698</v>
      </c>
      <c r="T207" s="50" t="s">
        <v>1612</v>
      </c>
      <c r="U207" s="50" t="s">
        <v>1612</v>
      </c>
      <c r="V207" s="102">
        <v>0.15</v>
      </c>
      <c r="W207" s="83" t="s">
        <v>207</v>
      </c>
      <c r="X207" s="83" t="s">
        <v>1721</v>
      </c>
      <c r="Y207" s="83" t="s">
        <v>356</v>
      </c>
      <c r="Z207" s="83" t="s">
        <v>199</v>
      </c>
      <c r="AA207" s="83" t="s">
        <v>199</v>
      </c>
      <c r="AB207" s="67" t="s">
        <v>1716</v>
      </c>
      <c r="AC207" s="67" t="s">
        <v>249</v>
      </c>
      <c r="AD207" s="67" t="s">
        <v>199</v>
      </c>
      <c r="AE207" s="67" t="s">
        <v>199</v>
      </c>
      <c r="AF207" s="67" t="s">
        <v>199</v>
      </c>
      <c r="AG207" s="83" t="s">
        <v>199</v>
      </c>
      <c r="AH207" s="98" t="s">
        <v>199</v>
      </c>
      <c r="AI207" s="98" t="s">
        <v>199</v>
      </c>
      <c r="AJ207" s="92" t="s">
        <v>666</v>
      </c>
    </row>
    <row r="208" spans="2:36" ht="171" hidden="1" x14ac:dyDescent="0.2">
      <c r="B208" s="92" t="s">
        <v>455</v>
      </c>
      <c r="C208" s="103" t="s">
        <v>873</v>
      </c>
      <c r="D208" s="92" t="s">
        <v>1203</v>
      </c>
      <c r="E208" s="92" t="s">
        <v>1214</v>
      </c>
      <c r="F208" s="83" t="s">
        <v>1155</v>
      </c>
      <c r="G208" s="92" t="s">
        <v>1206</v>
      </c>
      <c r="H208" s="83" t="s">
        <v>199</v>
      </c>
      <c r="I208" s="83" t="s">
        <v>199</v>
      </c>
      <c r="J208" s="83" t="s">
        <v>199</v>
      </c>
      <c r="K208" s="92" t="s">
        <v>1225</v>
      </c>
      <c r="L208" s="92" t="s">
        <v>1226</v>
      </c>
      <c r="M208" s="92" t="s">
        <v>1227</v>
      </c>
      <c r="N208" s="83" t="s">
        <v>496</v>
      </c>
      <c r="O208" s="83" t="s">
        <v>1221</v>
      </c>
      <c r="P208" s="83" t="s">
        <v>1698</v>
      </c>
      <c r="Q208" s="94">
        <v>45545</v>
      </c>
      <c r="R208" s="94">
        <v>45576</v>
      </c>
      <c r="S208" s="94" t="s">
        <v>519</v>
      </c>
      <c r="T208" s="50" t="s">
        <v>1612</v>
      </c>
      <c r="U208" s="50" t="s">
        <v>1612</v>
      </c>
      <c r="V208" s="102">
        <v>0.05</v>
      </c>
      <c r="W208" s="83" t="s">
        <v>207</v>
      </c>
      <c r="X208" s="83" t="s">
        <v>1721</v>
      </c>
      <c r="Y208" s="83" t="s">
        <v>356</v>
      </c>
      <c r="Z208" s="83" t="s">
        <v>199</v>
      </c>
      <c r="AA208" s="83" t="s">
        <v>199</v>
      </c>
      <c r="AB208" s="67" t="s">
        <v>1716</v>
      </c>
      <c r="AC208" s="67" t="s">
        <v>249</v>
      </c>
      <c r="AD208" s="67" t="s">
        <v>199</v>
      </c>
      <c r="AE208" s="67" t="s">
        <v>199</v>
      </c>
      <c r="AF208" s="67" t="s">
        <v>199</v>
      </c>
      <c r="AG208" s="67" t="s">
        <v>199</v>
      </c>
      <c r="AH208" s="98" t="s">
        <v>199</v>
      </c>
      <c r="AI208" s="98" t="s">
        <v>199</v>
      </c>
      <c r="AJ208" s="92" t="s">
        <v>666</v>
      </c>
    </row>
    <row r="209" spans="2:36" ht="171" hidden="1" x14ac:dyDescent="0.2">
      <c r="B209" s="92" t="s">
        <v>455</v>
      </c>
      <c r="C209" s="103" t="s">
        <v>873</v>
      </c>
      <c r="D209" s="92" t="s">
        <v>1203</v>
      </c>
      <c r="E209" s="92" t="s">
        <v>1214</v>
      </c>
      <c r="F209" s="83" t="s">
        <v>1155</v>
      </c>
      <c r="G209" s="92" t="s">
        <v>1206</v>
      </c>
      <c r="H209" s="83" t="s">
        <v>199</v>
      </c>
      <c r="I209" s="83" t="s">
        <v>199</v>
      </c>
      <c r="J209" s="83" t="s">
        <v>199</v>
      </c>
      <c r="K209" s="92" t="s">
        <v>1228</v>
      </c>
      <c r="L209" s="92" t="s">
        <v>1229</v>
      </c>
      <c r="M209" s="92" t="s">
        <v>1230</v>
      </c>
      <c r="N209" s="83" t="s">
        <v>496</v>
      </c>
      <c r="O209" s="83" t="s">
        <v>1221</v>
      </c>
      <c r="P209" s="83" t="s">
        <v>1698</v>
      </c>
      <c r="Q209" s="94">
        <v>45580</v>
      </c>
      <c r="R209" s="94">
        <v>45614</v>
      </c>
      <c r="S209" s="94" t="s">
        <v>1698</v>
      </c>
      <c r="T209" s="50" t="s">
        <v>1612</v>
      </c>
      <c r="U209" s="50" t="s">
        <v>1612</v>
      </c>
      <c r="V209" s="102">
        <v>0.25</v>
      </c>
      <c r="W209" s="83" t="s">
        <v>207</v>
      </c>
      <c r="X209" s="83" t="s">
        <v>1721</v>
      </c>
      <c r="Y209" s="83" t="s">
        <v>356</v>
      </c>
      <c r="Z209" s="83" t="s">
        <v>199</v>
      </c>
      <c r="AA209" s="83" t="s">
        <v>199</v>
      </c>
      <c r="AB209" s="67" t="s">
        <v>1716</v>
      </c>
      <c r="AC209" s="67" t="s">
        <v>249</v>
      </c>
      <c r="AD209" s="67" t="s">
        <v>199</v>
      </c>
      <c r="AE209" s="67" t="s">
        <v>199</v>
      </c>
      <c r="AF209" s="67" t="s">
        <v>199</v>
      </c>
      <c r="AG209" s="67" t="s">
        <v>199</v>
      </c>
      <c r="AH209" s="98" t="s">
        <v>199</v>
      </c>
      <c r="AI209" s="98" t="s">
        <v>199</v>
      </c>
      <c r="AJ209" s="92" t="s">
        <v>666</v>
      </c>
    </row>
    <row r="210" spans="2:36" ht="171" hidden="1" x14ac:dyDescent="0.2">
      <c r="B210" s="92" t="s">
        <v>455</v>
      </c>
      <c r="C210" s="103" t="s">
        <v>873</v>
      </c>
      <c r="D210" s="92" t="s">
        <v>1203</v>
      </c>
      <c r="E210" s="92" t="s">
        <v>1214</v>
      </c>
      <c r="F210" s="83" t="s">
        <v>1155</v>
      </c>
      <c r="G210" s="92" t="s">
        <v>1206</v>
      </c>
      <c r="H210" s="83" t="s">
        <v>199</v>
      </c>
      <c r="I210" s="83" t="s">
        <v>199</v>
      </c>
      <c r="J210" s="83" t="s">
        <v>199</v>
      </c>
      <c r="K210" s="92" t="s">
        <v>1231</v>
      </c>
      <c r="L210" s="92" t="s">
        <v>1232</v>
      </c>
      <c r="M210" s="92" t="s">
        <v>1233</v>
      </c>
      <c r="N210" s="83" t="s">
        <v>496</v>
      </c>
      <c r="O210" s="83" t="s">
        <v>1221</v>
      </c>
      <c r="P210" s="83" t="s">
        <v>1698</v>
      </c>
      <c r="Q210" s="94">
        <v>45615</v>
      </c>
      <c r="R210" s="94">
        <v>45646</v>
      </c>
      <c r="S210" s="94" t="s">
        <v>519</v>
      </c>
      <c r="T210" s="50" t="s">
        <v>1612</v>
      </c>
      <c r="U210" s="50" t="s">
        <v>1612</v>
      </c>
      <c r="V210" s="102">
        <v>0.05</v>
      </c>
      <c r="W210" s="83" t="s">
        <v>207</v>
      </c>
      <c r="X210" s="83" t="s">
        <v>1721</v>
      </c>
      <c r="Y210" s="83" t="s">
        <v>356</v>
      </c>
      <c r="Z210" s="83" t="s">
        <v>199</v>
      </c>
      <c r="AA210" s="83" t="s">
        <v>199</v>
      </c>
      <c r="AB210" s="67" t="s">
        <v>1716</v>
      </c>
      <c r="AC210" s="67" t="s">
        <v>249</v>
      </c>
      <c r="AD210" s="67" t="s">
        <v>199</v>
      </c>
      <c r="AE210" s="67" t="s">
        <v>199</v>
      </c>
      <c r="AF210" s="67" t="s">
        <v>199</v>
      </c>
      <c r="AG210" s="67" t="s">
        <v>199</v>
      </c>
      <c r="AH210" s="98" t="s">
        <v>199</v>
      </c>
      <c r="AI210" s="98" t="s">
        <v>199</v>
      </c>
      <c r="AJ210" s="92" t="s">
        <v>666</v>
      </c>
    </row>
    <row r="211" spans="2:36" ht="171" hidden="1" x14ac:dyDescent="0.2">
      <c r="B211" s="92" t="s">
        <v>455</v>
      </c>
      <c r="C211" s="103" t="s">
        <v>873</v>
      </c>
      <c r="D211" s="92" t="s">
        <v>1203</v>
      </c>
      <c r="E211" s="92" t="s">
        <v>1234</v>
      </c>
      <c r="F211" s="83" t="s">
        <v>1155</v>
      </c>
      <c r="G211" s="92" t="s">
        <v>1206</v>
      </c>
      <c r="H211" s="83" t="s">
        <v>199</v>
      </c>
      <c r="I211" s="83" t="s">
        <v>199</v>
      </c>
      <c r="J211" s="83" t="s">
        <v>199</v>
      </c>
      <c r="K211" s="92" t="s">
        <v>1235</v>
      </c>
      <c r="L211" s="92" t="s">
        <v>1236</v>
      </c>
      <c r="M211" s="92" t="s">
        <v>1237</v>
      </c>
      <c r="N211" s="83" t="s">
        <v>496</v>
      </c>
      <c r="O211" s="83" t="s">
        <v>1221</v>
      </c>
      <c r="P211" s="83" t="s">
        <v>1698</v>
      </c>
      <c r="Q211" s="94">
        <v>45323</v>
      </c>
      <c r="R211" s="94">
        <v>45418</v>
      </c>
      <c r="S211" s="94" t="s">
        <v>1698</v>
      </c>
      <c r="T211" s="50" t="s">
        <v>1612</v>
      </c>
      <c r="U211" s="50" t="s">
        <v>1612</v>
      </c>
      <c r="V211" s="102">
        <v>0.45</v>
      </c>
      <c r="W211" s="83" t="s">
        <v>207</v>
      </c>
      <c r="X211" s="83" t="s">
        <v>1721</v>
      </c>
      <c r="Y211" s="83" t="s">
        <v>356</v>
      </c>
      <c r="Z211" s="83" t="s">
        <v>199</v>
      </c>
      <c r="AA211" s="83" t="s">
        <v>199</v>
      </c>
      <c r="AB211" s="67" t="s">
        <v>1719</v>
      </c>
      <c r="AC211" s="67" t="s">
        <v>249</v>
      </c>
      <c r="AD211" s="67" t="s">
        <v>199</v>
      </c>
      <c r="AE211" s="67" t="s">
        <v>199</v>
      </c>
      <c r="AF211" s="67" t="s">
        <v>199</v>
      </c>
      <c r="AG211" s="67" t="s">
        <v>199</v>
      </c>
      <c r="AH211" s="98" t="s">
        <v>199</v>
      </c>
      <c r="AI211" s="98" t="s">
        <v>199</v>
      </c>
      <c r="AJ211" s="92" t="s">
        <v>666</v>
      </c>
    </row>
    <row r="212" spans="2:36" ht="171" hidden="1" x14ac:dyDescent="0.2">
      <c r="B212" s="92" t="s">
        <v>455</v>
      </c>
      <c r="C212" s="103" t="s">
        <v>873</v>
      </c>
      <c r="D212" s="92" t="s">
        <v>1203</v>
      </c>
      <c r="E212" s="92" t="s">
        <v>1234</v>
      </c>
      <c r="F212" s="83" t="s">
        <v>1155</v>
      </c>
      <c r="G212" s="92" t="s">
        <v>1206</v>
      </c>
      <c r="H212" s="83" t="s">
        <v>199</v>
      </c>
      <c r="I212" s="83" t="s">
        <v>199</v>
      </c>
      <c r="J212" s="83" t="s">
        <v>199</v>
      </c>
      <c r="K212" s="92" t="s">
        <v>1238</v>
      </c>
      <c r="L212" s="92" t="s">
        <v>1239</v>
      </c>
      <c r="M212" s="92" t="s">
        <v>1240</v>
      </c>
      <c r="N212" s="83" t="s">
        <v>496</v>
      </c>
      <c r="O212" s="83" t="s">
        <v>1221</v>
      </c>
      <c r="P212" s="83" t="s">
        <v>1698</v>
      </c>
      <c r="Q212" s="94">
        <v>45418</v>
      </c>
      <c r="R212" s="94">
        <v>45450</v>
      </c>
      <c r="S212" s="94" t="s">
        <v>1698</v>
      </c>
      <c r="T212" s="50" t="s">
        <v>1612</v>
      </c>
      <c r="U212" s="50" t="s">
        <v>1612</v>
      </c>
      <c r="V212" s="102">
        <v>0.05</v>
      </c>
      <c r="W212" s="83" t="s">
        <v>207</v>
      </c>
      <c r="X212" s="83" t="s">
        <v>1721</v>
      </c>
      <c r="Y212" s="83" t="s">
        <v>356</v>
      </c>
      <c r="Z212" s="83" t="s">
        <v>199</v>
      </c>
      <c r="AA212" s="83" t="s">
        <v>199</v>
      </c>
      <c r="AB212" s="67" t="s">
        <v>1719</v>
      </c>
      <c r="AC212" s="67" t="s">
        <v>249</v>
      </c>
      <c r="AD212" s="67" t="s">
        <v>199</v>
      </c>
      <c r="AE212" s="67" t="s">
        <v>199</v>
      </c>
      <c r="AF212" s="67" t="s">
        <v>199</v>
      </c>
      <c r="AG212" s="67" t="s">
        <v>199</v>
      </c>
      <c r="AH212" s="98" t="s">
        <v>199</v>
      </c>
      <c r="AI212" s="98" t="s">
        <v>199</v>
      </c>
      <c r="AJ212" s="92" t="s">
        <v>666</v>
      </c>
    </row>
    <row r="213" spans="2:36" ht="171" hidden="1" x14ac:dyDescent="0.2">
      <c r="B213" s="92" t="s">
        <v>455</v>
      </c>
      <c r="C213" s="103" t="s">
        <v>873</v>
      </c>
      <c r="D213" s="92" t="s">
        <v>1203</v>
      </c>
      <c r="E213" s="92" t="s">
        <v>1234</v>
      </c>
      <c r="F213" s="83" t="s">
        <v>1155</v>
      </c>
      <c r="G213" s="92" t="s">
        <v>1206</v>
      </c>
      <c r="H213" s="83" t="s">
        <v>199</v>
      </c>
      <c r="I213" s="83" t="s">
        <v>199</v>
      </c>
      <c r="J213" s="83" t="s">
        <v>199</v>
      </c>
      <c r="K213" s="92" t="s">
        <v>1241</v>
      </c>
      <c r="L213" s="92" t="s">
        <v>1242</v>
      </c>
      <c r="M213" s="92" t="s">
        <v>1243</v>
      </c>
      <c r="N213" s="83" t="s">
        <v>496</v>
      </c>
      <c r="O213" s="83" t="s">
        <v>1221</v>
      </c>
      <c r="P213" s="83" t="s">
        <v>1698</v>
      </c>
      <c r="Q213" s="94">
        <v>45418</v>
      </c>
      <c r="R213" s="94">
        <v>45544</v>
      </c>
      <c r="S213" s="94" t="s">
        <v>1698</v>
      </c>
      <c r="T213" s="50" t="s">
        <v>1612</v>
      </c>
      <c r="U213" s="50" t="s">
        <v>1612</v>
      </c>
      <c r="V213" s="102">
        <v>0.15</v>
      </c>
      <c r="W213" s="83" t="s">
        <v>207</v>
      </c>
      <c r="X213" s="83" t="s">
        <v>1721</v>
      </c>
      <c r="Y213" s="83" t="s">
        <v>356</v>
      </c>
      <c r="Z213" s="83" t="s">
        <v>1824</v>
      </c>
      <c r="AA213" s="83" t="s">
        <v>199</v>
      </c>
      <c r="AB213" s="67" t="s">
        <v>1719</v>
      </c>
      <c r="AC213" s="67" t="s">
        <v>249</v>
      </c>
      <c r="AD213" s="67" t="s">
        <v>199</v>
      </c>
      <c r="AE213" s="67" t="s">
        <v>199</v>
      </c>
      <c r="AF213" s="67" t="s">
        <v>199</v>
      </c>
      <c r="AG213" s="67" t="s">
        <v>199</v>
      </c>
      <c r="AH213" s="98" t="s">
        <v>199</v>
      </c>
      <c r="AI213" s="98" t="s">
        <v>199</v>
      </c>
      <c r="AJ213" s="92" t="s">
        <v>666</v>
      </c>
    </row>
    <row r="214" spans="2:36" ht="171" hidden="1" x14ac:dyDescent="0.2">
      <c r="B214" s="92" t="s">
        <v>455</v>
      </c>
      <c r="C214" s="103" t="s">
        <v>873</v>
      </c>
      <c r="D214" s="92" t="s">
        <v>1203</v>
      </c>
      <c r="E214" s="92" t="s">
        <v>1234</v>
      </c>
      <c r="F214" s="83" t="s">
        <v>1155</v>
      </c>
      <c r="G214" s="92" t="s">
        <v>1206</v>
      </c>
      <c r="H214" s="83" t="s">
        <v>199</v>
      </c>
      <c r="I214" s="83" t="s">
        <v>199</v>
      </c>
      <c r="J214" s="83" t="s">
        <v>199</v>
      </c>
      <c r="K214" s="92" t="s">
        <v>1244</v>
      </c>
      <c r="L214" s="92" t="s">
        <v>1245</v>
      </c>
      <c r="M214" s="92" t="s">
        <v>1246</v>
      </c>
      <c r="N214" s="83" t="s">
        <v>496</v>
      </c>
      <c r="O214" s="83" t="s">
        <v>1221</v>
      </c>
      <c r="P214" s="83" t="s">
        <v>1698</v>
      </c>
      <c r="Q214" s="94">
        <v>45545</v>
      </c>
      <c r="R214" s="94">
        <v>45576</v>
      </c>
      <c r="S214" s="94" t="s">
        <v>519</v>
      </c>
      <c r="T214" s="50" t="s">
        <v>1612</v>
      </c>
      <c r="U214" s="50" t="s">
        <v>1612</v>
      </c>
      <c r="V214" s="102">
        <v>0.05</v>
      </c>
      <c r="W214" s="83" t="s">
        <v>207</v>
      </c>
      <c r="X214" s="83" t="s">
        <v>1721</v>
      </c>
      <c r="Y214" s="83" t="s">
        <v>356</v>
      </c>
      <c r="Z214" s="83" t="s">
        <v>1824</v>
      </c>
      <c r="AA214" s="83" t="s">
        <v>199</v>
      </c>
      <c r="AB214" s="67" t="s">
        <v>1719</v>
      </c>
      <c r="AC214" s="67" t="s">
        <v>249</v>
      </c>
      <c r="AD214" s="67" t="s">
        <v>199</v>
      </c>
      <c r="AE214" s="67" t="s">
        <v>199</v>
      </c>
      <c r="AF214" s="67" t="s">
        <v>199</v>
      </c>
      <c r="AG214" s="67" t="s">
        <v>199</v>
      </c>
      <c r="AH214" s="98" t="s">
        <v>199</v>
      </c>
      <c r="AI214" s="98" t="s">
        <v>199</v>
      </c>
      <c r="AJ214" s="92" t="s">
        <v>666</v>
      </c>
    </row>
    <row r="215" spans="2:36" ht="171" hidden="1" x14ac:dyDescent="0.2">
      <c r="B215" s="92" t="s">
        <v>455</v>
      </c>
      <c r="C215" s="103" t="s">
        <v>873</v>
      </c>
      <c r="D215" s="92" t="s">
        <v>1203</v>
      </c>
      <c r="E215" s="92" t="s">
        <v>1234</v>
      </c>
      <c r="F215" s="83" t="s">
        <v>1155</v>
      </c>
      <c r="G215" s="92" t="s">
        <v>1206</v>
      </c>
      <c r="H215" s="83" t="s">
        <v>199</v>
      </c>
      <c r="I215" s="83" t="s">
        <v>199</v>
      </c>
      <c r="J215" s="83" t="s">
        <v>199</v>
      </c>
      <c r="K215" s="92" t="s">
        <v>1247</v>
      </c>
      <c r="L215" s="92" t="s">
        <v>1248</v>
      </c>
      <c r="M215" s="92" t="s">
        <v>1249</v>
      </c>
      <c r="N215" s="83" t="s">
        <v>496</v>
      </c>
      <c r="O215" s="83" t="s">
        <v>1221</v>
      </c>
      <c r="P215" s="83" t="s">
        <v>1698</v>
      </c>
      <c r="Q215" s="94">
        <v>45580</v>
      </c>
      <c r="R215" s="94">
        <v>45614</v>
      </c>
      <c r="S215" s="94" t="s">
        <v>1698</v>
      </c>
      <c r="T215" s="50" t="s">
        <v>1612</v>
      </c>
      <c r="U215" s="50" t="s">
        <v>1612</v>
      </c>
      <c r="V215" s="102">
        <v>0.25</v>
      </c>
      <c r="W215" s="83" t="s">
        <v>207</v>
      </c>
      <c r="X215" s="83" t="s">
        <v>1721</v>
      </c>
      <c r="Y215" s="83" t="s">
        <v>356</v>
      </c>
      <c r="Z215" s="83" t="s">
        <v>1824</v>
      </c>
      <c r="AA215" s="83" t="s">
        <v>199</v>
      </c>
      <c r="AB215" s="67" t="s">
        <v>1719</v>
      </c>
      <c r="AC215" s="67" t="s">
        <v>249</v>
      </c>
      <c r="AD215" s="67" t="s">
        <v>199</v>
      </c>
      <c r="AE215" s="67" t="s">
        <v>199</v>
      </c>
      <c r="AF215" s="67" t="s">
        <v>199</v>
      </c>
      <c r="AG215" s="67" t="s">
        <v>199</v>
      </c>
      <c r="AH215" s="98" t="s">
        <v>199</v>
      </c>
      <c r="AI215" s="98" t="s">
        <v>199</v>
      </c>
      <c r="AJ215" s="92" t="s">
        <v>666</v>
      </c>
    </row>
    <row r="216" spans="2:36" ht="171" hidden="1" x14ac:dyDescent="0.2">
      <c r="B216" s="92" t="s">
        <v>455</v>
      </c>
      <c r="C216" s="103" t="s">
        <v>873</v>
      </c>
      <c r="D216" s="92" t="s">
        <v>1203</v>
      </c>
      <c r="E216" s="92" t="s">
        <v>1234</v>
      </c>
      <c r="F216" s="83" t="s">
        <v>1155</v>
      </c>
      <c r="G216" s="92" t="s">
        <v>1206</v>
      </c>
      <c r="H216" s="83" t="s">
        <v>199</v>
      </c>
      <c r="I216" s="83" t="s">
        <v>199</v>
      </c>
      <c r="J216" s="83" t="s">
        <v>199</v>
      </c>
      <c r="K216" s="92" t="s">
        <v>1250</v>
      </c>
      <c r="L216" s="92" t="s">
        <v>1251</v>
      </c>
      <c r="M216" s="92" t="s">
        <v>1252</v>
      </c>
      <c r="N216" s="83" t="s">
        <v>496</v>
      </c>
      <c r="O216" s="83" t="s">
        <v>1221</v>
      </c>
      <c r="P216" s="83" t="s">
        <v>1698</v>
      </c>
      <c r="Q216" s="94">
        <v>45615</v>
      </c>
      <c r="R216" s="94">
        <v>45646</v>
      </c>
      <c r="S216" s="94" t="s">
        <v>519</v>
      </c>
      <c r="T216" s="50" t="s">
        <v>1612</v>
      </c>
      <c r="U216" s="50" t="s">
        <v>1612</v>
      </c>
      <c r="V216" s="102">
        <v>0.05</v>
      </c>
      <c r="W216" s="83" t="s">
        <v>207</v>
      </c>
      <c r="X216" s="83" t="s">
        <v>1721</v>
      </c>
      <c r="Y216" s="83" t="s">
        <v>356</v>
      </c>
      <c r="Z216" s="83" t="s">
        <v>1824</v>
      </c>
      <c r="AA216" s="83" t="s">
        <v>199</v>
      </c>
      <c r="AB216" s="67" t="s">
        <v>1719</v>
      </c>
      <c r="AC216" s="67" t="s">
        <v>249</v>
      </c>
      <c r="AD216" s="67" t="s">
        <v>199</v>
      </c>
      <c r="AE216" s="67" t="s">
        <v>199</v>
      </c>
      <c r="AF216" s="67" t="s">
        <v>199</v>
      </c>
      <c r="AG216" s="67" t="s">
        <v>199</v>
      </c>
      <c r="AH216" s="98" t="s">
        <v>199</v>
      </c>
      <c r="AI216" s="98" t="s">
        <v>199</v>
      </c>
      <c r="AJ216" s="92" t="s">
        <v>666</v>
      </c>
    </row>
    <row r="217" spans="2:36" ht="171" x14ac:dyDescent="0.2">
      <c r="B217" s="67" t="s">
        <v>455</v>
      </c>
      <c r="C217" s="68" t="s">
        <v>873</v>
      </c>
      <c r="D217" s="67" t="s">
        <v>1253</v>
      </c>
      <c r="E217" s="67" t="s">
        <v>1254</v>
      </c>
      <c r="F217" s="67" t="s">
        <v>1197</v>
      </c>
      <c r="G217" s="67" t="s">
        <v>877</v>
      </c>
      <c r="H217" s="67" t="s">
        <v>199</v>
      </c>
      <c r="I217" s="67" t="s">
        <v>199</v>
      </c>
      <c r="J217" s="67" t="s">
        <v>199</v>
      </c>
      <c r="K217" s="67" t="s">
        <v>1255</v>
      </c>
      <c r="L217" s="67" t="s">
        <v>1256</v>
      </c>
      <c r="M217" s="69" t="s">
        <v>1850</v>
      </c>
      <c r="N217" s="67" t="s">
        <v>684</v>
      </c>
      <c r="O217" s="67" t="s">
        <v>1258</v>
      </c>
      <c r="P217" s="83" t="s">
        <v>1698</v>
      </c>
      <c r="Q217" s="70">
        <v>45505</v>
      </c>
      <c r="R217" s="70">
        <v>45596</v>
      </c>
      <c r="S217" s="70" t="s">
        <v>1709</v>
      </c>
      <c r="T217" s="86">
        <v>4000000</v>
      </c>
      <c r="U217" s="105">
        <v>190</v>
      </c>
      <c r="V217" s="67">
        <v>30</v>
      </c>
      <c r="W217" s="67" t="s">
        <v>246</v>
      </c>
      <c r="X217" s="83" t="s">
        <v>199</v>
      </c>
      <c r="Y217" s="83" t="s">
        <v>199</v>
      </c>
      <c r="Z217" s="83" t="s">
        <v>199</v>
      </c>
      <c r="AA217" s="83" t="s">
        <v>199</v>
      </c>
      <c r="AB217" s="67" t="s">
        <v>1716</v>
      </c>
      <c r="AC217" s="67" t="s">
        <v>249</v>
      </c>
      <c r="AD217" s="67" t="s">
        <v>199</v>
      </c>
      <c r="AE217" s="67" t="s">
        <v>199</v>
      </c>
      <c r="AF217" s="67" t="s">
        <v>199</v>
      </c>
      <c r="AG217" s="83" t="s">
        <v>199</v>
      </c>
      <c r="AH217" s="67" t="s">
        <v>199</v>
      </c>
      <c r="AI217" s="67" t="s">
        <v>199</v>
      </c>
      <c r="AJ217" s="67" t="s">
        <v>1259</v>
      </c>
    </row>
    <row r="218" spans="2:36" ht="171" x14ac:dyDescent="0.2">
      <c r="B218" s="67" t="s">
        <v>455</v>
      </c>
      <c r="C218" s="68" t="s">
        <v>873</v>
      </c>
      <c r="D218" s="67" t="s">
        <v>1253</v>
      </c>
      <c r="E218" s="67" t="s">
        <v>1254</v>
      </c>
      <c r="F218" s="67" t="s">
        <v>1197</v>
      </c>
      <c r="G218" s="67" t="s">
        <v>877</v>
      </c>
      <c r="H218" s="67" t="s">
        <v>199</v>
      </c>
      <c r="I218" s="67" t="s">
        <v>199</v>
      </c>
      <c r="J218" s="67" t="s">
        <v>199</v>
      </c>
      <c r="K218" s="67" t="s">
        <v>1260</v>
      </c>
      <c r="L218" s="67" t="s">
        <v>1261</v>
      </c>
      <c r="M218" s="69" t="s">
        <v>1262</v>
      </c>
      <c r="N218" s="67" t="s">
        <v>684</v>
      </c>
      <c r="O218" s="67" t="s">
        <v>1263</v>
      </c>
      <c r="P218" s="83" t="s">
        <v>1698</v>
      </c>
      <c r="Q218" s="70">
        <v>45505</v>
      </c>
      <c r="R218" s="70">
        <v>45580</v>
      </c>
      <c r="S218" s="70" t="s">
        <v>1709</v>
      </c>
      <c r="T218" s="86">
        <v>3000000</v>
      </c>
      <c r="U218" s="105">
        <v>190</v>
      </c>
      <c r="V218" s="67">
        <v>25</v>
      </c>
      <c r="W218" s="67" t="s">
        <v>246</v>
      </c>
      <c r="X218" s="83" t="s">
        <v>199</v>
      </c>
      <c r="Y218" s="83" t="s">
        <v>199</v>
      </c>
      <c r="Z218" s="83" t="s">
        <v>199</v>
      </c>
      <c r="AA218" s="83" t="s">
        <v>199</v>
      </c>
      <c r="AB218" s="67" t="s">
        <v>1716</v>
      </c>
      <c r="AC218" s="67" t="s">
        <v>249</v>
      </c>
      <c r="AD218" s="67" t="s">
        <v>199</v>
      </c>
      <c r="AE218" s="67" t="s">
        <v>199</v>
      </c>
      <c r="AF218" s="67" t="s">
        <v>199</v>
      </c>
      <c r="AG218" s="83" t="s">
        <v>199</v>
      </c>
      <c r="AH218" s="67" t="s">
        <v>199</v>
      </c>
      <c r="AI218" s="67" t="s">
        <v>199</v>
      </c>
      <c r="AJ218" s="67" t="s">
        <v>661</v>
      </c>
    </row>
    <row r="219" spans="2:36" ht="171" x14ac:dyDescent="0.2">
      <c r="B219" s="67" t="s">
        <v>455</v>
      </c>
      <c r="C219" s="68" t="s">
        <v>873</v>
      </c>
      <c r="D219" s="67" t="s">
        <v>1253</v>
      </c>
      <c r="E219" s="67" t="s">
        <v>1254</v>
      </c>
      <c r="F219" s="67" t="s">
        <v>1197</v>
      </c>
      <c r="G219" s="67" t="s">
        <v>877</v>
      </c>
      <c r="H219" s="67" t="s">
        <v>199</v>
      </c>
      <c r="I219" s="67" t="s">
        <v>199</v>
      </c>
      <c r="J219" s="67" t="s">
        <v>199</v>
      </c>
      <c r="K219" s="67" t="s">
        <v>1851</v>
      </c>
      <c r="L219" s="67" t="s">
        <v>1265</v>
      </c>
      <c r="M219" s="69" t="s">
        <v>1266</v>
      </c>
      <c r="N219" s="67" t="s">
        <v>684</v>
      </c>
      <c r="O219" s="67" t="s">
        <v>199</v>
      </c>
      <c r="P219" s="83" t="s">
        <v>1698</v>
      </c>
      <c r="Q219" s="70">
        <v>45597</v>
      </c>
      <c r="R219" s="70">
        <v>45626</v>
      </c>
      <c r="S219" s="70" t="s">
        <v>1698</v>
      </c>
      <c r="T219" s="86">
        <v>400000</v>
      </c>
      <c r="U219" s="105">
        <v>190</v>
      </c>
      <c r="V219" s="67">
        <v>20</v>
      </c>
      <c r="W219" s="67" t="s">
        <v>246</v>
      </c>
      <c r="X219" s="83" t="s">
        <v>199</v>
      </c>
      <c r="Y219" s="83" t="s">
        <v>199</v>
      </c>
      <c r="Z219" s="83" t="s">
        <v>199</v>
      </c>
      <c r="AA219" s="83" t="s">
        <v>199</v>
      </c>
      <c r="AB219" s="67" t="s">
        <v>1716</v>
      </c>
      <c r="AC219" s="67" t="s">
        <v>249</v>
      </c>
      <c r="AD219" s="67" t="s">
        <v>199</v>
      </c>
      <c r="AE219" s="67" t="s">
        <v>199</v>
      </c>
      <c r="AF219" s="67" t="s">
        <v>199</v>
      </c>
      <c r="AG219" s="83" t="s">
        <v>199</v>
      </c>
      <c r="AH219" s="67" t="s">
        <v>199</v>
      </c>
      <c r="AI219" s="67" t="s">
        <v>199</v>
      </c>
      <c r="AJ219" s="67" t="s">
        <v>1259</v>
      </c>
    </row>
    <row r="220" spans="2:36" ht="171" x14ac:dyDescent="0.2">
      <c r="B220" s="67" t="s">
        <v>455</v>
      </c>
      <c r="C220" s="68" t="s">
        <v>873</v>
      </c>
      <c r="D220" s="67" t="s">
        <v>1253</v>
      </c>
      <c r="E220" s="67" t="s">
        <v>1254</v>
      </c>
      <c r="F220" s="67" t="s">
        <v>1197</v>
      </c>
      <c r="G220" s="67" t="s">
        <v>877</v>
      </c>
      <c r="H220" s="67" t="s">
        <v>199</v>
      </c>
      <c r="I220" s="67" t="s">
        <v>199</v>
      </c>
      <c r="J220" s="67" t="s">
        <v>199</v>
      </c>
      <c r="K220" s="67" t="s">
        <v>1267</v>
      </c>
      <c r="L220" s="67" t="s">
        <v>1852</v>
      </c>
      <c r="M220" s="69" t="s">
        <v>1269</v>
      </c>
      <c r="N220" s="67" t="s">
        <v>684</v>
      </c>
      <c r="O220" s="67" t="s">
        <v>1270</v>
      </c>
      <c r="P220" s="83" t="s">
        <v>1698</v>
      </c>
      <c r="Q220" s="70">
        <v>45597</v>
      </c>
      <c r="R220" s="70">
        <v>45626</v>
      </c>
      <c r="S220" s="70" t="s">
        <v>1709</v>
      </c>
      <c r="T220" s="86">
        <v>3600000</v>
      </c>
      <c r="U220" s="87">
        <v>190</v>
      </c>
      <c r="V220" s="67">
        <v>15</v>
      </c>
      <c r="W220" s="67" t="s">
        <v>246</v>
      </c>
      <c r="X220" s="83" t="s">
        <v>199</v>
      </c>
      <c r="Y220" s="83" t="s">
        <v>199</v>
      </c>
      <c r="Z220" s="83" t="s">
        <v>199</v>
      </c>
      <c r="AA220" s="83" t="s">
        <v>199</v>
      </c>
      <c r="AB220" s="67" t="s">
        <v>1716</v>
      </c>
      <c r="AC220" s="67" t="s">
        <v>249</v>
      </c>
      <c r="AD220" s="67" t="s">
        <v>199</v>
      </c>
      <c r="AE220" s="67" t="s">
        <v>199</v>
      </c>
      <c r="AF220" s="67" t="s">
        <v>199</v>
      </c>
      <c r="AG220" s="83" t="s">
        <v>199</v>
      </c>
      <c r="AH220" s="67" t="s">
        <v>199</v>
      </c>
      <c r="AI220" s="67" t="s">
        <v>199</v>
      </c>
      <c r="AJ220" s="67" t="s">
        <v>1271</v>
      </c>
    </row>
    <row r="221" spans="2:36" ht="171" x14ac:dyDescent="0.2">
      <c r="B221" s="67" t="s">
        <v>455</v>
      </c>
      <c r="C221" s="68" t="s">
        <v>873</v>
      </c>
      <c r="D221" s="67" t="s">
        <v>1253</v>
      </c>
      <c r="E221" s="67" t="s">
        <v>1254</v>
      </c>
      <c r="F221" s="67" t="s">
        <v>1197</v>
      </c>
      <c r="G221" s="67" t="s">
        <v>877</v>
      </c>
      <c r="H221" s="67" t="s">
        <v>199</v>
      </c>
      <c r="I221" s="67" t="s">
        <v>199</v>
      </c>
      <c r="J221" s="67" t="s">
        <v>199</v>
      </c>
      <c r="K221" s="67" t="s">
        <v>1272</v>
      </c>
      <c r="L221" s="67" t="s">
        <v>1853</v>
      </c>
      <c r="M221" s="67" t="s">
        <v>1274</v>
      </c>
      <c r="N221" s="67" t="s">
        <v>684</v>
      </c>
      <c r="O221" s="67" t="s">
        <v>1270</v>
      </c>
      <c r="P221" s="83" t="s">
        <v>1698</v>
      </c>
      <c r="Q221" s="70">
        <v>45597</v>
      </c>
      <c r="R221" s="70">
        <v>45626</v>
      </c>
      <c r="S221" s="70" t="s">
        <v>1709</v>
      </c>
      <c r="T221" s="86">
        <v>2000000</v>
      </c>
      <c r="U221" s="87">
        <v>190</v>
      </c>
      <c r="V221" s="67">
        <v>10</v>
      </c>
      <c r="W221" s="67" t="s">
        <v>246</v>
      </c>
      <c r="X221" s="83" t="s">
        <v>199</v>
      </c>
      <c r="Y221" s="83" t="s">
        <v>199</v>
      </c>
      <c r="Z221" s="83" t="s">
        <v>199</v>
      </c>
      <c r="AA221" s="83" t="s">
        <v>199</v>
      </c>
      <c r="AB221" s="67" t="s">
        <v>1716</v>
      </c>
      <c r="AC221" s="67" t="s">
        <v>249</v>
      </c>
      <c r="AD221" s="67" t="s">
        <v>199</v>
      </c>
      <c r="AE221" s="67" t="s">
        <v>199</v>
      </c>
      <c r="AF221" s="67" t="s">
        <v>199</v>
      </c>
      <c r="AG221" s="83" t="s">
        <v>199</v>
      </c>
      <c r="AH221" s="67" t="s">
        <v>199</v>
      </c>
      <c r="AI221" s="67" t="s">
        <v>199</v>
      </c>
      <c r="AJ221" s="67" t="s">
        <v>1259</v>
      </c>
    </row>
    <row r="222" spans="2:36" ht="171" hidden="1" x14ac:dyDescent="0.2">
      <c r="B222" s="67" t="s">
        <v>455</v>
      </c>
      <c r="C222" s="68" t="s">
        <v>873</v>
      </c>
      <c r="D222" s="67" t="s">
        <v>1253</v>
      </c>
      <c r="E222" s="67" t="s">
        <v>1275</v>
      </c>
      <c r="F222" s="67" t="s">
        <v>1197</v>
      </c>
      <c r="G222" s="67" t="s">
        <v>877</v>
      </c>
      <c r="H222" s="67" t="s">
        <v>199</v>
      </c>
      <c r="I222" s="67" t="s">
        <v>199</v>
      </c>
      <c r="J222" s="67" t="s">
        <v>199</v>
      </c>
      <c r="K222" s="67" t="s">
        <v>1276</v>
      </c>
      <c r="L222" s="67" t="s">
        <v>1277</v>
      </c>
      <c r="M222" s="76" t="s">
        <v>1278</v>
      </c>
      <c r="N222" s="78" t="s">
        <v>817</v>
      </c>
      <c r="O222" s="67" t="s">
        <v>1279</v>
      </c>
      <c r="P222" s="67" t="s">
        <v>1698</v>
      </c>
      <c r="Q222" s="70">
        <v>45306</v>
      </c>
      <c r="R222" s="70">
        <v>45319</v>
      </c>
      <c r="S222" s="50" t="s">
        <v>1709</v>
      </c>
      <c r="T222" s="86">
        <f>(3.5*20*0.5)*(10000000/30/8)</f>
        <v>1458333.3333333333</v>
      </c>
      <c r="U222" s="87">
        <v>189</v>
      </c>
      <c r="V222" s="71">
        <v>0.1</v>
      </c>
      <c r="W222" s="67" t="s">
        <v>852</v>
      </c>
      <c r="X222" s="67" t="s">
        <v>356</v>
      </c>
      <c r="Y222" s="83" t="s">
        <v>199</v>
      </c>
      <c r="Z222" s="83" t="s">
        <v>199</v>
      </c>
      <c r="AA222" s="83" t="s">
        <v>199</v>
      </c>
      <c r="AB222" s="67" t="s">
        <v>1716</v>
      </c>
      <c r="AC222" s="67" t="s">
        <v>199</v>
      </c>
      <c r="AD222" s="67" t="s">
        <v>199</v>
      </c>
      <c r="AE222" s="67" t="s">
        <v>199</v>
      </c>
      <c r="AF222" s="67" t="s">
        <v>199</v>
      </c>
      <c r="AG222" s="67" t="s">
        <v>199</v>
      </c>
      <c r="AH222" s="67" t="s">
        <v>199</v>
      </c>
      <c r="AI222" s="67" t="s">
        <v>199</v>
      </c>
      <c r="AJ222" s="67" t="s">
        <v>199</v>
      </c>
    </row>
    <row r="223" spans="2:36" ht="171" hidden="1" x14ac:dyDescent="0.2">
      <c r="B223" s="67" t="s">
        <v>455</v>
      </c>
      <c r="C223" s="68" t="s">
        <v>873</v>
      </c>
      <c r="D223" s="67" t="s">
        <v>1253</v>
      </c>
      <c r="E223" s="67" t="s">
        <v>1275</v>
      </c>
      <c r="F223" s="67" t="s">
        <v>1197</v>
      </c>
      <c r="G223" s="67" t="s">
        <v>877</v>
      </c>
      <c r="H223" s="67" t="s">
        <v>199</v>
      </c>
      <c r="I223" s="67" t="s">
        <v>199</v>
      </c>
      <c r="J223" s="67" t="s">
        <v>199</v>
      </c>
      <c r="K223" s="67" t="s">
        <v>1281</v>
      </c>
      <c r="L223" s="67" t="s">
        <v>1282</v>
      </c>
      <c r="M223" s="76" t="s">
        <v>1283</v>
      </c>
      <c r="N223" s="78" t="s">
        <v>817</v>
      </c>
      <c r="O223" s="67" t="s">
        <v>1279</v>
      </c>
      <c r="P223" s="67" t="s">
        <v>1698</v>
      </c>
      <c r="Q223" s="70">
        <v>45319</v>
      </c>
      <c r="R223" s="70">
        <v>45350</v>
      </c>
      <c r="S223" s="50" t="s">
        <v>1709</v>
      </c>
      <c r="T223" s="86">
        <f>(4.5*20*1)*(10000000/30/8)</f>
        <v>3750000</v>
      </c>
      <c r="U223" s="105">
        <v>189</v>
      </c>
      <c r="V223" s="71">
        <v>0.1</v>
      </c>
      <c r="W223" s="67" t="s">
        <v>852</v>
      </c>
      <c r="X223" s="67" t="s">
        <v>356</v>
      </c>
      <c r="Y223" s="83" t="s">
        <v>199</v>
      </c>
      <c r="Z223" s="83" t="s">
        <v>199</v>
      </c>
      <c r="AA223" s="83" t="s">
        <v>199</v>
      </c>
      <c r="AB223" s="67" t="s">
        <v>1716</v>
      </c>
      <c r="AC223" s="67" t="s">
        <v>199</v>
      </c>
      <c r="AD223" s="67" t="s">
        <v>199</v>
      </c>
      <c r="AE223" s="67" t="s">
        <v>199</v>
      </c>
      <c r="AF223" s="67" t="s">
        <v>199</v>
      </c>
      <c r="AG223" s="67" t="s">
        <v>199</v>
      </c>
      <c r="AH223" s="67" t="s">
        <v>199</v>
      </c>
      <c r="AI223" s="67" t="s">
        <v>199</v>
      </c>
      <c r="AJ223" s="67" t="s">
        <v>199</v>
      </c>
    </row>
    <row r="224" spans="2:36" ht="171" hidden="1" x14ac:dyDescent="0.2">
      <c r="B224" s="67" t="s">
        <v>455</v>
      </c>
      <c r="C224" s="68" t="s">
        <v>873</v>
      </c>
      <c r="D224" s="67" t="s">
        <v>1253</v>
      </c>
      <c r="E224" s="67" t="s">
        <v>1275</v>
      </c>
      <c r="F224" s="67" t="s">
        <v>1197</v>
      </c>
      <c r="G224" s="67" t="s">
        <v>877</v>
      </c>
      <c r="H224" s="67" t="s">
        <v>199</v>
      </c>
      <c r="I224" s="67" t="s">
        <v>199</v>
      </c>
      <c r="J224" s="67" t="s">
        <v>199</v>
      </c>
      <c r="K224" s="67" t="s">
        <v>1284</v>
      </c>
      <c r="L224" s="67" t="s">
        <v>1285</v>
      </c>
      <c r="M224" s="76" t="s">
        <v>1854</v>
      </c>
      <c r="N224" s="78" t="s">
        <v>817</v>
      </c>
      <c r="O224" s="67" t="s">
        <v>1279</v>
      </c>
      <c r="P224" s="67" t="s">
        <v>1698</v>
      </c>
      <c r="Q224" s="70">
        <v>45323</v>
      </c>
      <c r="R224" s="70">
        <v>45337</v>
      </c>
      <c r="S224" s="50" t="s">
        <v>1709</v>
      </c>
      <c r="T224" s="86">
        <f>(5.5*20*1)*(10000000/30/8)</f>
        <v>4583333.333333333</v>
      </c>
      <c r="U224" s="87">
        <v>189</v>
      </c>
      <c r="V224" s="71">
        <v>0.1</v>
      </c>
      <c r="W224" s="67" t="s">
        <v>852</v>
      </c>
      <c r="X224" s="67" t="s">
        <v>356</v>
      </c>
      <c r="Y224" s="83" t="s">
        <v>199</v>
      </c>
      <c r="Z224" s="83" t="s">
        <v>199</v>
      </c>
      <c r="AA224" s="83" t="s">
        <v>199</v>
      </c>
      <c r="AB224" s="67" t="s">
        <v>1716</v>
      </c>
      <c r="AC224" s="67" t="s">
        <v>199</v>
      </c>
      <c r="AD224" s="67" t="s">
        <v>199</v>
      </c>
      <c r="AE224" s="67" t="s">
        <v>199</v>
      </c>
      <c r="AF224" s="67" t="s">
        <v>199</v>
      </c>
      <c r="AG224" s="67" t="s">
        <v>199</v>
      </c>
      <c r="AH224" s="67" t="s">
        <v>199</v>
      </c>
      <c r="AI224" s="67" t="s">
        <v>199</v>
      </c>
      <c r="AJ224" s="67" t="s">
        <v>199</v>
      </c>
    </row>
    <row r="225" spans="2:36" ht="171" hidden="1" x14ac:dyDescent="0.2">
      <c r="B225" s="67" t="s">
        <v>455</v>
      </c>
      <c r="C225" s="68" t="s">
        <v>873</v>
      </c>
      <c r="D225" s="67" t="s">
        <v>1253</v>
      </c>
      <c r="E225" s="67" t="s">
        <v>1275</v>
      </c>
      <c r="F225" s="67" t="s">
        <v>1197</v>
      </c>
      <c r="G225" s="67" t="s">
        <v>877</v>
      </c>
      <c r="H225" s="67" t="s">
        <v>199</v>
      </c>
      <c r="I225" s="67" t="s">
        <v>199</v>
      </c>
      <c r="J225" s="67" t="s">
        <v>199</v>
      </c>
      <c r="K225" s="67" t="s">
        <v>1855</v>
      </c>
      <c r="L225" s="67" t="s">
        <v>1856</v>
      </c>
      <c r="M225" s="76" t="s">
        <v>1857</v>
      </c>
      <c r="N225" s="78" t="s">
        <v>817</v>
      </c>
      <c r="O225" s="67" t="s">
        <v>1279</v>
      </c>
      <c r="P225" s="67" t="s">
        <v>1698</v>
      </c>
      <c r="Q225" s="70">
        <v>45337</v>
      </c>
      <c r="R225" s="70">
        <v>45342</v>
      </c>
      <c r="S225" s="50" t="s">
        <v>1709</v>
      </c>
      <c r="T225" s="86">
        <f>(2.3*20*0.2)*(10000000/30/8)</f>
        <v>383333.33333333337</v>
      </c>
      <c r="U225" s="87">
        <v>189</v>
      </c>
      <c r="V225" s="71">
        <v>0.1</v>
      </c>
      <c r="W225" s="67" t="s">
        <v>852</v>
      </c>
      <c r="X225" s="67" t="s">
        <v>1290</v>
      </c>
      <c r="Y225" s="67" t="s">
        <v>356</v>
      </c>
      <c r="Z225" s="83" t="s">
        <v>199</v>
      </c>
      <c r="AA225" s="83" t="s">
        <v>199</v>
      </c>
      <c r="AB225" s="67" t="s">
        <v>1716</v>
      </c>
      <c r="AC225" s="67" t="s">
        <v>199</v>
      </c>
      <c r="AD225" s="67" t="s">
        <v>199</v>
      </c>
      <c r="AE225" s="67" t="s">
        <v>199</v>
      </c>
      <c r="AF225" s="67" t="s">
        <v>199</v>
      </c>
      <c r="AG225" s="67" t="s">
        <v>199</v>
      </c>
      <c r="AH225" s="67" t="s">
        <v>199</v>
      </c>
      <c r="AI225" s="67" t="s">
        <v>199</v>
      </c>
      <c r="AJ225" s="67" t="s">
        <v>199</v>
      </c>
    </row>
    <row r="226" spans="2:36" ht="171" hidden="1" x14ac:dyDescent="0.2">
      <c r="B226" s="67" t="s">
        <v>455</v>
      </c>
      <c r="C226" s="68" t="s">
        <v>873</v>
      </c>
      <c r="D226" s="67" t="s">
        <v>1253</v>
      </c>
      <c r="E226" s="67" t="s">
        <v>1275</v>
      </c>
      <c r="F226" s="67" t="s">
        <v>1197</v>
      </c>
      <c r="G226" s="67" t="s">
        <v>877</v>
      </c>
      <c r="H226" s="67" t="s">
        <v>199</v>
      </c>
      <c r="I226" s="67" t="s">
        <v>199</v>
      </c>
      <c r="J226" s="67" t="s">
        <v>199</v>
      </c>
      <c r="K226" s="67" t="s">
        <v>1858</v>
      </c>
      <c r="L226" s="67" t="s">
        <v>1859</v>
      </c>
      <c r="M226" s="76" t="s">
        <v>1860</v>
      </c>
      <c r="N226" s="78" t="s">
        <v>817</v>
      </c>
      <c r="O226" s="67" t="s">
        <v>1279</v>
      </c>
      <c r="P226" s="67" t="s">
        <v>1698</v>
      </c>
      <c r="Q226" s="70">
        <v>45342</v>
      </c>
      <c r="R226" s="70">
        <v>45366</v>
      </c>
      <c r="S226" s="50" t="s">
        <v>1709</v>
      </c>
      <c r="T226" s="86">
        <f>(5.6*20*0.8)*(10000000/30/8)</f>
        <v>3733333.3333333335</v>
      </c>
      <c r="U226" s="87">
        <v>189</v>
      </c>
      <c r="V226" s="71">
        <v>0.1</v>
      </c>
      <c r="W226" s="67" t="s">
        <v>852</v>
      </c>
      <c r="X226" s="67" t="s">
        <v>1290</v>
      </c>
      <c r="Y226" s="67" t="s">
        <v>356</v>
      </c>
      <c r="Z226" s="83" t="s">
        <v>199</v>
      </c>
      <c r="AA226" s="83" t="s">
        <v>199</v>
      </c>
      <c r="AB226" s="67" t="s">
        <v>1716</v>
      </c>
      <c r="AC226" s="67" t="s">
        <v>199</v>
      </c>
      <c r="AD226" s="67" t="s">
        <v>199</v>
      </c>
      <c r="AE226" s="67" t="s">
        <v>199</v>
      </c>
      <c r="AF226" s="67" t="s">
        <v>199</v>
      </c>
      <c r="AG226" s="67" t="s">
        <v>199</v>
      </c>
      <c r="AH226" s="67" t="s">
        <v>199</v>
      </c>
      <c r="AI226" s="67" t="s">
        <v>199</v>
      </c>
      <c r="AJ226" s="67" t="s">
        <v>199</v>
      </c>
    </row>
    <row r="227" spans="2:36" ht="171" hidden="1" x14ac:dyDescent="0.2">
      <c r="B227" s="67" t="s">
        <v>455</v>
      </c>
      <c r="C227" s="68" t="s">
        <v>873</v>
      </c>
      <c r="D227" s="67" t="s">
        <v>1253</v>
      </c>
      <c r="E227" s="67" t="s">
        <v>1275</v>
      </c>
      <c r="F227" s="67" t="s">
        <v>1197</v>
      </c>
      <c r="G227" s="67" t="s">
        <v>877</v>
      </c>
      <c r="H227" s="67" t="s">
        <v>199</v>
      </c>
      <c r="I227" s="67" t="s">
        <v>199</v>
      </c>
      <c r="J227" s="67" t="s">
        <v>199</v>
      </c>
      <c r="K227" s="67" t="s">
        <v>1294</v>
      </c>
      <c r="L227" s="67" t="s">
        <v>1295</v>
      </c>
      <c r="M227" s="76" t="s">
        <v>1296</v>
      </c>
      <c r="N227" s="78" t="s">
        <v>817</v>
      </c>
      <c r="O227" s="67" t="s">
        <v>1279</v>
      </c>
      <c r="P227" s="67" t="s">
        <v>1698</v>
      </c>
      <c r="Q227" s="70">
        <v>45342</v>
      </c>
      <c r="R227" s="70">
        <v>45381</v>
      </c>
      <c r="S227" s="50" t="s">
        <v>1709</v>
      </c>
      <c r="T227" s="86">
        <f>(5.6*20*1.3)*(10000000/30/8)</f>
        <v>6066666.666666666</v>
      </c>
      <c r="U227" s="87">
        <v>189</v>
      </c>
      <c r="V227" s="71">
        <v>0.1</v>
      </c>
      <c r="W227" s="67" t="s">
        <v>852</v>
      </c>
      <c r="X227" s="67" t="s">
        <v>1290</v>
      </c>
      <c r="Y227" s="67" t="s">
        <v>1297</v>
      </c>
      <c r="Z227" s="67" t="s">
        <v>356</v>
      </c>
      <c r="AA227" s="83" t="s">
        <v>199</v>
      </c>
      <c r="AB227" s="67" t="s">
        <v>1716</v>
      </c>
      <c r="AC227" s="67" t="s">
        <v>199</v>
      </c>
      <c r="AD227" s="67" t="s">
        <v>199</v>
      </c>
      <c r="AE227" s="67" t="s">
        <v>199</v>
      </c>
      <c r="AF227" s="67" t="s">
        <v>199</v>
      </c>
      <c r="AG227" s="67" t="s">
        <v>199</v>
      </c>
      <c r="AH227" s="67" t="s">
        <v>199</v>
      </c>
      <c r="AI227" s="67" t="s">
        <v>199</v>
      </c>
      <c r="AJ227" s="67" t="s">
        <v>199</v>
      </c>
    </row>
    <row r="228" spans="2:36" ht="171" hidden="1" x14ac:dyDescent="0.2">
      <c r="B228" s="67" t="s">
        <v>455</v>
      </c>
      <c r="C228" s="68" t="s">
        <v>873</v>
      </c>
      <c r="D228" s="67" t="s">
        <v>1253</v>
      </c>
      <c r="E228" s="67" t="s">
        <v>1275</v>
      </c>
      <c r="F228" s="67" t="s">
        <v>1197</v>
      </c>
      <c r="G228" s="67" t="s">
        <v>877</v>
      </c>
      <c r="H228" s="67" t="s">
        <v>199</v>
      </c>
      <c r="I228" s="67" t="s">
        <v>199</v>
      </c>
      <c r="J228" s="67" t="s">
        <v>199</v>
      </c>
      <c r="K228" s="67" t="s">
        <v>1298</v>
      </c>
      <c r="L228" s="67" t="s">
        <v>1299</v>
      </c>
      <c r="M228" s="76" t="s">
        <v>1300</v>
      </c>
      <c r="N228" s="78" t="s">
        <v>817</v>
      </c>
      <c r="O228" s="67" t="s">
        <v>1279</v>
      </c>
      <c r="P228" s="67" t="s">
        <v>1698</v>
      </c>
      <c r="Q228" s="70">
        <v>45383</v>
      </c>
      <c r="R228" s="70">
        <v>45427</v>
      </c>
      <c r="S228" s="50" t="s">
        <v>1709</v>
      </c>
      <c r="T228" s="86">
        <f>(2.3*20*1.5)*(10000000/30/8)</f>
        <v>2875000</v>
      </c>
      <c r="U228" s="87">
        <v>189</v>
      </c>
      <c r="V228" s="71">
        <v>0.1</v>
      </c>
      <c r="W228" s="67" t="s">
        <v>852</v>
      </c>
      <c r="X228" s="67" t="s">
        <v>1290</v>
      </c>
      <c r="Y228" s="67" t="s">
        <v>1297</v>
      </c>
      <c r="Z228" s="67" t="s">
        <v>356</v>
      </c>
      <c r="AA228" s="83" t="s">
        <v>199</v>
      </c>
      <c r="AB228" s="67" t="s">
        <v>1716</v>
      </c>
      <c r="AC228" s="67" t="s">
        <v>199</v>
      </c>
      <c r="AD228" s="67" t="s">
        <v>199</v>
      </c>
      <c r="AE228" s="67" t="s">
        <v>199</v>
      </c>
      <c r="AF228" s="67" t="s">
        <v>199</v>
      </c>
      <c r="AG228" s="67" t="s">
        <v>199</v>
      </c>
      <c r="AH228" s="67" t="s">
        <v>199</v>
      </c>
      <c r="AI228" s="67" t="s">
        <v>199</v>
      </c>
      <c r="AJ228" s="67" t="s">
        <v>199</v>
      </c>
    </row>
    <row r="229" spans="2:36" ht="171" hidden="1" x14ac:dyDescent="0.2">
      <c r="B229" s="67" t="s">
        <v>455</v>
      </c>
      <c r="C229" s="68" t="s">
        <v>873</v>
      </c>
      <c r="D229" s="67" t="s">
        <v>1253</v>
      </c>
      <c r="E229" s="67" t="s">
        <v>1275</v>
      </c>
      <c r="F229" s="67" t="s">
        <v>1197</v>
      </c>
      <c r="G229" s="67" t="s">
        <v>877</v>
      </c>
      <c r="H229" s="67" t="s">
        <v>199</v>
      </c>
      <c r="I229" s="67" t="s">
        <v>199</v>
      </c>
      <c r="J229" s="67" t="s">
        <v>199</v>
      </c>
      <c r="K229" s="67" t="s">
        <v>1301</v>
      </c>
      <c r="L229" s="67" t="s">
        <v>1302</v>
      </c>
      <c r="M229" s="76" t="s">
        <v>1303</v>
      </c>
      <c r="N229" s="78" t="s">
        <v>817</v>
      </c>
      <c r="O229" s="67" t="s">
        <v>1279</v>
      </c>
      <c r="P229" s="67" t="s">
        <v>1698</v>
      </c>
      <c r="Q229" s="70">
        <v>45397</v>
      </c>
      <c r="R229" s="70">
        <v>45473</v>
      </c>
      <c r="S229" s="50" t="s">
        <v>1709</v>
      </c>
      <c r="T229" s="86">
        <f>(5.6*20*2.5)*(10000000/30/8)</f>
        <v>11666666.666666666</v>
      </c>
      <c r="U229" s="87">
        <v>189</v>
      </c>
      <c r="V229" s="71">
        <v>0.1</v>
      </c>
      <c r="W229" s="67" t="s">
        <v>852</v>
      </c>
      <c r="X229" s="67" t="s">
        <v>1290</v>
      </c>
      <c r="Y229" s="67" t="s">
        <v>1297</v>
      </c>
      <c r="Z229" s="67" t="s">
        <v>356</v>
      </c>
      <c r="AA229" s="83" t="s">
        <v>199</v>
      </c>
      <c r="AB229" s="67" t="s">
        <v>1716</v>
      </c>
      <c r="AC229" s="67" t="s">
        <v>199</v>
      </c>
      <c r="AD229" s="67" t="s">
        <v>199</v>
      </c>
      <c r="AE229" s="67" t="s">
        <v>199</v>
      </c>
      <c r="AF229" s="67" t="s">
        <v>199</v>
      </c>
      <c r="AG229" s="67" t="s">
        <v>199</v>
      </c>
      <c r="AH229" s="67" t="s">
        <v>199</v>
      </c>
      <c r="AI229" s="67" t="s">
        <v>199</v>
      </c>
      <c r="AJ229" s="67" t="s">
        <v>199</v>
      </c>
    </row>
    <row r="230" spans="2:36" ht="171" hidden="1" x14ac:dyDescent="0.2">
      <c r="B230" s="67" t="s">
        <v>455</v>
      </c>
      <c r="C230" s="68" t="s">
        <v>873</v>
      </c>
      <c r="D230" s="67" t="s">
        <v>1253</v>
      </c>
      <c r="E230" s="67" t="s">
        <v>1275</v>
      </c>
      <c r="F230" s="67" t="s">
        <v>1197</v>
      </c>
      <c r="G230" s="67" t="s">
        <v>877</v>
      </c>
      <c r="H230" s="67" t="s">
        <v>199</v>
      </c>
      <c r="I230" s="67" t="s">
        <v>199</v>
      </c>
      <c r="J230" s="67" t="s">
        <v>199</v>
      </c>
      <c r="K230" s="67" t="s">
        <v>1304</v>
      </c>
      <c r="L230" s="67" t="s">
        <v>1305</v>
      </c>
      <c r="M230" s="76" t="s">
        <v>1306</v>
      </c>
      <c r="N230" s="78" t="s">
        <v>817</v>
      </c>
      <c r="O230" s="67" t="s">
        <v>1279</v>
      </c>
      <c r="P230" s="67" t="s">
        <v>1698</v>
      </c>
      <c r="Q230" s="70">
        <v>45352</v>
      </c>
      <c r="R230" s="70">
        <v>45397</v>
      </c>
      <c r="S230" s="50" t="s">
        <v>1709</v>
      </c>
      <c r="T230" s="86">
        <f>(4*20*1.5)*(10000000/30/8)</f>
        <v>5000000</v>
      </c>
      <c r="U230" s="87">
        <v>189</v>
      </c>
      <c r="V230" s="71">
        <v>0.1</v>
      </c>
      <c r="W230" s="67" t="s">
        <v>852</v>
      </c>
      <c r="X230" s="67" t="s">
        <v>1297</v>
      </c>
      <c r="Y230" s="67" t="s">
        <v>356</v>
      </c>
      <c r="Z230" s="83" t="s">
        <v>199</v>
      </c>
      <c r="AA230" s="83" t="s">
        <v>199</v>
      </c>
      <c r="AB230" s="67" t="s">
        <v>1716</v>
      </c>
      <c r="AC230" s="67" t="s">
        <v>199</v>
      </c>
      <c r="AD230" s="67" t="s">
        <v>199</v>
      </c>
      <c r="AE230" s="67" t="s">
        <v>199</v>
      </c>
      <c r="AF230" s="67" t="s">
        <v>199</v>
      </c>
      <c r="AG230" s="67" t="s">
        <v>199</v>
      </c>
      <c r="AH230" s="67" t="s">
        <v>199</v>
      </c>
      <c r="AI230" s="67" t="s">
        <v>199</v>
      </c>
      <c r="AJ230" s="67" t="s">
        <v>199</v>
      </c>
    </row>
    <row r="231" spans="2:36" ht="171" hidden="1" x14ac:dyDescent="0.2">
      <c r="B231" s="67" t="s">
        <v>455</v>
      </c>
      <c r="C231" s="68" t="s">
        <v>873</v>
      </c>
      <c r="D231" s="67" t="s">
        <v>1253</v>
      </c>
      <c r="E231" s="67" t="s">
        <v>1275</v>
      </c>
      <c r="F231" s="67" t="s">
        <v>1197</v>
      </c>
      <c r="G231" s="67" t="s">
        <v>877</v>
      </c>
      <c r="H231" s="67" t="s">
        <v>199</v>
      </c>
      <c r="I231" s="67" t="s">
        <v>199</v>
      </c>
      <c r="J231" s="67" t="s">
        <v>199</v>
      </c>
      <c r="K231" s="67" t="s">
        <v>1307</v>
      </c>
      <c r="L231" s="67" t="s">
        <v>1308</v>
      </c>
      <c r="M231" s="76" t="s">
        <v>1309</v>
      </c>
      <c r="N231" s="78" t="s">
        <v>817</v>
      </c>
      <c r="O231" s="67" t="s">
        <v>1279</v>
      </c>
      <c r="P231" s="67" t="s">
        <v>1698</v>
      </c>
      <c r="Q231" s="70">
        <v>45397</v>
      </c>
      <c r="R231" s="70">
        <v>45412</v>
      </c>
      <c r="S231" s="50" t="s">
        <v>1709</v>
      </c>
      <c r="T231" s="86">
        <f>(2.3*20*0.5)*(10000000/30/8)</f>
        <v>958333.33333333326</v>
      </c>
      <c r="U231" s="87">
        <v>189</v>
      </c>
      <c r="V231" s="71">
        <v>0.1</v>
      </c>
      <c r="W231" s="67" t="s">
        <v>852</v>
      </c>
      <c r="X231" s="67" t="s">
        <v>1297</v>
      </c>
      <c r="Y231" s="67" t="s">
        <v>356</v>
      </c>
      <c r="Z231" s="83" t="s">
        <v>199</v>
      </c>
      <c r="AA231" s="83" t="s">
        <v>199</v>
      </c>
      <c r="AB231" s="67" t="s">
        <v>1716</v>
      </c>
      <c r="AC231" s="67" t="s">
        <v>199</v>
      </c>
      <c r="AD231" s="67" t="s">
        <v>199</v>
      </c>
      <c r="AE231" s="67" t="s">
        <v>199</v>
      </c>
      <c r="AF231" s="67" t="s">
        <v>199</v>
      </c>
      <c r="AG231" s="67" t="s">
        <v>199</v>
      </c>
      <c r="AH231" s="67" t="s">
        <v>199</v>
      </c>
      <c r="AI231" s="67" t="s">
        <v>199</v>
      </c>
      <c r="AJ231" s="67" t="s">
        <v>199</v>
      </c>
    </row>
    <row r="232" spans="2:36" ht="185.25" hidden="1" x14ac:dyDescent="0.2">
      <c r="B232" s="67" t="s">
        <v>455</v>
      </c>
      <c r="C232" s="68" t="s">
        <v>873</v>
      </c>
      <c r="D232" s="67" t="s">
        <v>1310</v>
      </c>
      <c r="E232" s="67" t="s">
        <v>1275</v>
      </c>
      <c r="F232" s="67" t="s">
        <v>1197</v>
      </c>
      <c r="G232" s="67" t="s">
        <v>878</v>
      </c>
      <c r="H232" s="67" t="s">
        <v>199</v>
      </c>
      <c r="I232" s="67" t="s">
        <v>199</v>
      </c>
      <c r="J232" s="67" t="s">
        <v>199</v>
      </c>
      <c r="K232" s="67" t="s">
        <v>1312</v>
      </c>
      <c r="L232" s="67" t="s">
        <v>1861</v>
      </c>
      <c r="M232" s="67" t="s">
        <v>1313</v>
      </c>
      <c r="N232" s="67" t="s">
        <v>1314</v>
      </c>
      <c r="O232" s="67"/>
      <c r="P232" s="67" t="s">
        <v>1698</v>
      </c>
      <c r="Q232" s="70">
        <v>45306</v>
      </c>
      <c r="R232" s="70">
        <v>45380</v>
      </c>
      <c r="S232" s="70" t="s">
        <v>1709</v>
      </c>
      <c r="T232" s="77"/>
      <c r="U232" s="77"/>
      <c r="V232" s="106">
        <v>0.5</v>
      </c>
      <c r="W232" s="67" t="s">
        <v>357</v>
      </c>
      <c r="X232" s="67" t="s">
        <v>207</v>
      </c>
      <c r="Y232" s="83" t="s">
        <v>199</v>
      </c>
      <c r="Z232" s="83" t="s">
        <v>199</v>
      </c>
      <c r="AA232" s="83" t="s">
        <v>199</v>
      </c>
      <c r="AB232" s="67" t="s">
        <v>1714</v>
      </c>
      <c r="AC232" s="67" t="s">
        <v>199</v>
      </c>
      <c r="AD232" s="67" t="s">
        <v>199</v>
      </c>
      <c r="AE232" s="67" t="s">
        <v>199</v>
      </c>
      <c r="AF232" s="67" t="s">
        <v>199</v>
      </c>
      <c r="AG232" s="67" t="s">
        <v>199</v>
      </c>
      <c r="AH232" s="67" t="s">
        <v>199</v>
      </c>
      <c r="AI232" s="67" t="s">
        <v>199</v>
      </c>
      <c r="AJ232" s="67" t="s">
        <v>502</v>
      </c>
    </row>
    <row r="233" spans="2:36" ht="185.25" hidden="1" x14ac:dyDescent="0.2">
      <c r="B233" s="67" t="s">
        <v>455</v>
      </c>
      <c r="C233" s="68" t="s">
        <v>873</v>
      </c>
      <c r="D233" s="67" t="s">
        <v>1310</v>
      </c>
      <c r="E233" s="67" t="s">
        <v>1275</v>
      </c>
      <c r="F233" s="67" t="s">
        <v>1197</v>
      </c>
      <c r="G233" s="67" t="s">
        <v>878</v>
      </c>
      <c r="H233" s="67" t="s">
        <v>199</v>
      </c>
      <c r="I233" s="67" t="s">
        <v>199</v>
      </c>
      <c r="J233" s="67" t="s">
        <v>199</v>
      </c>
      <c r="K233" s="67" t="s">
        <v>1862</v>
      </c>
      <c r="L233" s="67" t="s">
        <v>1863</v>
      </c>
      <c r="M233" s="67" t="s">
        <v>1317</v>
      </c>
      <c r="N233" s="67" t="s">
        <v>1314</v>
      </c>
      <c r="O233" s="67"/>
      <c r="P233" s="67" t="s">
        <v>1864</v>
      </c>
      <c r="Q233" s="70">
        <v>45306</v>
      </c>
      <c r="R233" s="70">
        <v>45641</v>
      </c>
      <c r="S233" s="70" t="s">
        <v>1709</v>
      </c>
      <c r="T233" s="77"/>
      <c r="U233" s="77"/>
      <c r="V233" s="106">
        <v>0.5</v>
      </c>
      <c r="W233" s="67" t="s">
        <v>357</v>
      </c>
      <c r="X233" s="67" t="s">
        <v>207</v>
      </c>
      <c r="Y233" s="83" t="s">
        <v>199</v>
      </c>
      <c r="Z233" s="83" t="s">
        <v>199</v>
      </c>
      <c r="AA233" s="83" t="s">
        <v>199</v>
      </c>
      <c r="AB233" s="67" t="s">
        <v>1714</v>
      </c>
      <c r="AC233" s="67" t="s">
        <v>199</v>
      </c>
      <c r="AD233" s="67" t="s">
        <v>199</v>
      </c>
      <c r="AE233" s="67" t="s">
        <v>199</v>
      </c>
      <c r="AF233" s="67" t="s">
        <v>199</v>
      </c>
      <c r="AG233" s="67" t="s">
        <v>199</v>
      </c>
      <c r="AH233" s="67" t="s">
        <v>199</v>
      </c>
      <c r="AI233" s="67" t="s">
        <v>199</v>
      </c>
      <c r="AJ233" s="67" t="s">
        <v>502</v>
      </c>
    </row>
    <row r="234" spans="2:36" ht="171" hidden="1" x14ac:dyDescent="0.2">
      <c r="B234" s="67" t="s">
        <v>455</v>
      </c>
      <c r="C234" s="68" t="s">
        <v>873</v>
      </c>
      <c r="D234" s="67" t="s">
        <v>1310</v>
      </c>
      <c r="E234" s="67" t="s">
        <v>1275</v>
      </c>
      <c r="F234" s="67" t="s">
        <v>1197</v>
      </c>
      <c r="G234" s="67" t="s">
        <v>877</v>
      </c>
      <c r="H234" s="67" t="s">
        <v>199</v>
      </c>
      <c r="I234" s="67" t="s">
        <v>199</v>
      </c>
      <c r="J234" s="67" t="s">
        <v>199</v>
      </c>
      <c r="K234" s="67" t="s">
        <v>1318</v>
      </c>
      <c r="L234" s="67" t="s">
        <v>1865</v>
      </c>
      <c r="M234" s="67" t="s">
        <v>1320</v>
      </c>
      <c r="N234" s="67" t="s">
        <v>506</v>
      </c>
      <c r="O234" s="67" t="s">
        <v>1321</v>
      </c>
      <c r="P234" s="67" t="s">
        <v>99</v>
      </c>
      <c r="Q234" s="77">
        <v>45444</v>
      </c>
      <c r="R234" s="77">
        <v>45646</v>
      </c>
      <c r="S234" s="70" t="s">
        <v>1709</v>
      </c>
      <c r="T234" s="86">
        <f>(2*20*6.7)*(12000000/30/8)</f>
        <v>13400000</v>
      </c>
      <c r="U234" s="87">
        <v>183</v>
      </c>
      <c r="V234" s="67"/>
      <c r="W234" s="67" t="s">
        <v>1724</v>
      </c>
      <c r="X234" s="67" t="s">
        <v>199</v>
      </c>
      <c r="Y234" s="67" t="s">
        <v>199</v>
      </c>
      <c r="Z234" s="67" t="s">
        <v>199</v>
      </c>
      <c r="AA234" s="67" t="s">
        <v>199</v>
      </c>
      <c r="AB234" s="67" t="s">
        <v>1716</v>
      </c>
      <c r="AC234" s="67" t="s">
        <v>249</v>
      </c>
      <c r="AD234" s="67" t="s">
        <v>199</v>
      </c>
      <c r="AE234" s="67" t="s">
        <v>199</v>
      </c>
      <c r="AF234" s="67" t="s">
        <v>199</v>
      </c>
      <c r="AG234" s="67" t="s">
        <v>199</v>
      </c>
      <c r="AH234" s="67" t="s">
        <v>199</v>
      </c>
      <c r="AI234" s="67" t="s">
        <v>199</v>
      </c>
      <c r="AJ234" s="67" t="s">
        <v>666</v>
      </c>
    </row>
    <row r="235" spans="2:36" ht="171" hidden="1" x14ac:dyDescent="0.2">
      <c r="B235" s="67" t="s">
        <v>455</v>
      </c>
      <c r="C235" s="68" t="s">
        <v>873</v>
      </c>
      <c r="D235" s="67" t="s">
        <v>1253</v>
      </c>
      <c r="E235" s="67" t="s">
        <v>1338</v>
      </c>
      <c r="F235" s="67" t="s">
        <v>1197</v>
      </c>
      <c r="G235" s="67" t="s">
        <v>877</v>
      </c>
      <c r="H235" s="67" t="s">
        <v>199</v>
      </c>
      <c r="I235" s="67" t="s">
        <v>199</v>
      </c>
      <c r="J235" s="67" t="s">
        <v>199</v>
      </c>
      <c r="K235" s="67" t="s">
        <v>1339</v>
      </c>
      <c r="L235" s="76" t="s">
        <v>1340</v>
      </c>
      <c r="M235" s="76" t="s">
        <v>1341</v>
      </c>
      <c r="N235" s="78" t="s">
        <v>817</v>
      </c>
      <c r="O235" s="67" t="s">
        <v>1279</v>
      </c>
      <c r="P235" s="67" t="s">
        <v>99</v>
      </c>
      <c r="Q235" s="70">
        <v>45337</v>
      </c>
      <c r="R235" s="70">
        <v>45366</v>
      </c>
      <c r="S235" s="50" t="s">
        <v>1709</v>
      </c>
      <c r="T235" s="86">
        <f>(4.6*20*1)*(10000000/30/8)</f>
        <v>3833333.333333333</v>
      </c>
      <c r="U235" s="87">
        <v>189</v>
      </c>
      <c r="V235" s="71">
        <v>0.2</v>
      </c>
      <c r="W235" s="67" t="s">
        <v>852</v>
      </c>
      <c r="X235" s="67" t="s">
        <v>356</v>
      </c>
      <c r="Y235" s="83" t="s">
        <v>199</v>
      </c>
      <c r="Z235" s="83" t="s">
        <v>199</v>
      </c>
      <c r="AA235" s="83" t="s">
        <v>199</v>
      </c>
      <c r="AB235" s="67" t="s">
        <v>1719</v>
      </c>
      <c r="AC235" s="67" t="s">
        <v>199</v>
      </c>
      <c r="AD235" s="83" t="s">
        <v>199</v>
      </c>
      <c r="AE235" s="67" t="s">
        <v>199</v>
      </c>
      <c r="AF235" s="67" t="s">
        <v>199</v>
      </c>
      <c r="AG235" s="67" t="s">
        <v>199</v>
      </c>
      <c r="AH235" s="67" t="s">
        <v>199</v>
      </c>
      <c r="AI235" s="67" t="s">
        <v>199</v>
      </c>
      <c r="AJ235" s="67" t="s">
        <v>199</v>
      </c>
    </row>
    <row r="236" spans="2:36" ht="171" hidden="1" x14ac:dyDescent="0.2">
      <c r="B236" s="67" t="s">
        <v>455</v>
      </c>
      <c r="C236" s="68" t="s">
        <v>873</v>
      </c>
      <c r="D236" s="67" t="s">
        <v>1253</v>
      </c>
      <c r="E236" s="67" t="s">
        <v>1338</v>
      </c>
      <c r="F236" s="67" t="s">
        <v>1197</v>
      </c>
      <c r="G236" s="67" t="s">
        <v>877</v>
      </c>
      <c r="H236" s="67" t="s">
        <v>199</v>
      </c>
      <c r="I236" s="67" t="s">
        <v>199</v>
      </c>
      <c r="J236" s="67" t="s">
        <v>199</v>
      </c>
      <c r="K236" s="67" t="s">
        <v>1342</v>
      </c>
      <c r="L236" s="76" t="s">
        <v>1343</v>
      </c>
      <c r="M236" s="76" t="s">
        <v>1344</v>
      </c>
      <c r="N236" s="78" t="s">
        <v>817</v>
      </c>
      <c r="O236" s="67" t="s">
        <v>1279</v>
      </c>
      <c r="P236" s="67" t="s">
        <v>99</v>
      </c>
      <c r="Q236" s="70">
        <v>45366</v>
      </c>
      <c r="R236" s="70">
        <v>45381</v>
      </c>
      <c r="S236" s="50" t="s">
        <v>1709</v>
      </c>
      <c r="T236" s="86">
        <f>(3.2*20*0.5)*(10000000/30/8)</f>
        <v>1333333.3333333333</v>
      </c>
      <c r="U236" s="87">
        <v>189</v>
      </c>
      <c r="V236" s="71">
        <v>0.2</v>
      </c>
      <c r="W236" s="67" t="s">
        <v>852</v>
      </c>
      <c r="X236" s="67" t="s">
        <v>356</v>
      </c>
      <c r="Y236" s="83" t="s">
        <v>199</v>
      </c>
      <c r="Z236" s="83" t="s">
        <v>199</v>
      </c>
      <c r="AA236" s="83" t="s">
        <v>199</v>
      </c>
      <c r="AB236" s="67" t="s">
        <v>1719</v>
      </c>
      <c r="AC236" s="67" t="s">
        <v>199</v>
      </c>
      <c r="AD236" s="67" t="s">
        <v>199</v>
      </c>
      <c r="AE236" s="67" t="s">
        <v>199</v>
      </c>
      <c r="AF236" s="67" t="s">
        <v>199</v>
      </c>
      <c r="AG236" s="67" t="s">
        <v>199</v>
      </c>
      <c r="AH236" s="67" t="s">
        <v>199</v>
      </c>
      <c r="AI236" s="67" t="s">
        <v>199</v>
      </c>
      <c r="AJ236" s="67" t="s">
        <v>199</v>
      </c>
    </row>
    <row r="237" spans="2:36" ht="171" hidden="1" x14ac:dyDescent="0.2">
      <c r="B237" s="67" t="s">
        <v>455</v>
      </c>
      <c r="C237" s="68" t="s">
        <v>873</v>
      </c>
      <c r="D237" s="67" t="s">
        <v>1253</v>
      </c>
      <c r="E237" s="67" t="s">
        <v>1338</v>
      </c>
      <c r="F237" s="67" t="s">
        <v>1197</v>
      </c>
      <c r="G237" s="67" t="s">
        <v>877</v>
      </c>
      <c r="H237" s="67" t="s">
        <v>199</v>
      </c>
      <c r="I237" s="67" t="s">
        <v>199</v>
      </c>
      <c r="J237" s="67" t="s">
        <v>199</v>
      </c>
      <c r="K237" s="67" t="s">
        <v>1345</v>
      </c>
      <c r="L237" s="76" t="s">
        <v>1866</v>
      </c>
      <c r="M237" s="76" t="s">
        <v>1347</v>
      </c>
      <c r="N237" s="78" t="s">
        <v>817</v>
      </c>
      <c r="O237" s="67" t="s">
        <v>1279</v>
      </c>
      <c r="P237" s="67" t="s">
        <v>99</v>
      </c>
      <c r="Q237" s="70">
        <v>45381</v>
      </c>
      <c r="R237" s="70">
        <v>45397</v>
      </c>
      <c r="S237" s="50" t="s">
        <v>1709</v>
      </c>
      <c r="T237" s="86">
        <f>(4.8*20*0.5)*(10000000/30/8)</f>
        <v>2000000</v>
      </c>
      <c r="U237" s="87">
        <v>189</v>
      </c>
      <c r="V237" s="71">
        <v>0.2</v>
      </c>
      <c r="W237" s="67" t="s">
        <v>852</v>
      </c>
      <c r="X237" s="67" t="s">
        <v>356</v>
      </c>
      <c r="Y237" s="83" t="s">
        <v>199</v>
      </c>
      <c r="Z237" s="83" t="s">
        <v>199</v>
      </c>
      <c r="AA237" s="83" t="s">
        <v>199</v>
      </c>
      <c r="AB237" s="67" t="s">
        <v>1719</v>
      </c>
      <c r="AC237" s="67" t="s">
        <v>199</v>
      </c>
      <c r="AD237" s="67" t="s">
        <v>199</v>
      </c>
      <c r="AE237" s="67" t="s">
        <v>199</v>
      </c>
      <c r="AF237" s="67" t="s">
        <v>199</v>
      </c>
      <c r="AG237" s="67" t="s">
        <v>199</v>
      </c>
      <c r="AH237" s="67" t="s">
        <v>199</v>
      </c>
      <c r="AI237" s="67" t="s">
        <v>199</v>
      </c>
      <c r="AJ237" s="67" t="s">
        <v>199</v>
      </c>
    </row>
    <row r="238" spans="2:36" ht="171" hidden="1" x14ac:dyDescent="0.2">
      <c r="B238" s="67" t="s">
        <v>455</v>
      </c>
      <c r="C238" s="68" t="s">
        <v>873</v>
      </c>
      <c r="D238" s="67" t="s">
        <v>1253</v>
      </c>
      <c r="E238" s="67" t="s">
        <v>1338</v>
      </c>
      <c r="F238" s="67" t="s">
        <v>1197</v>
      </c>
      <c r="G238" s="67" t="s">
        <v>877</v>
      </c>
      <c r="H238" s="67" t="s">
        <v>199</v>
      </c>
      <c r="I238" s="67" t="s">
        <v>199</v>
      </c>
      <c r="J238" s="67" t="s">
        <v>199</v>
      </c>
      <c r="K238" s="67" t="s">
        <v>1348</v>
      </c>
      <c r="L238" s="67" t="s">
        <v>1867</v>
      </c>
      <c r="M238" s="76" t="s">
        <v>1350</v>
      </c>
      <c r="N238" s="78" t="s">
        <v>817</v>
      </c>
      <c r="O238" s="67" t="s">
        <v>1279</v>
      </c>
      <c r="P238" s="67" t="s">
        <v>99</v>
      </c>
      <c r="Q238" s="70">
        <v>45444</v>
      </c>
      <c r="R238" s="70">
        <v>45458</v>
      </c>
      <c r="S238" s="50" t="s">
        <v>1709</v>
      </c>
      <c r="T238" s="86">
        <f>(4*20*0.5)*(10000000/30/8)</f>
        <v>1666666.6666666665</v>
      </c>
      <c r="U238" s="87">
        <v>189</v>
      </c>
      <c r="V238" s="71">
        <v>0.2</v>
      </c>
      <c r="W238" s="67" t="s">
        <v>852</v>
      </c>
      <c r="X238" s="67" t="s">
        <v>356</v>
      </c>
      <c r="Y238" s="83" t="s">
        <v>199</v>
      </c>
      <c r="Z238" s="83" t="s">
        <v>199</v>
      </c>
      <c r="AA238" s="83" t="s">
        <v>199</v>
      </c>
      <c r="AB238" s="67" t="s">
        <v>1719</v>
      </c>
      <c r="AC238" s="67" t="s">
        <v>199</v>
      </c>
      <c r="AD238" s="67" t="s">
        <v>199</v>
      </c>
      <c r="AE238" s="67" t="s">
        <v>199</v>
      </c>
      <c r="AF238" s="67" t="s">
        <v>199</v>
      </c>
      <c r="AG238" s="67" t="s">
        <v>199</v>
      </c>
      <c r="AH238" s="67" t="s">
        <v>199</v>
      </c>
      <c r="AI238" s="67" t="s">
        <v>199</v>
      </c>
      <c r="AJ238" s="67" t="s">
        <v>199</v>
      </c>
    </row>
    <row r="239" spans="2:36" ht="171" hidden="1" x14ac:dyDescent="0.2">
      <c r="B239" s="67" t="s">
        <v>455</v>
      </c>
      <c r="C239" s="68" t="s">
        <v>873</v>
      </c>
      <c r="D239" s="67" t="s">
        <v>1253</v>
      </c>
      <c r="E239" s="67" t="s">
        <v>1338</v>
      </c>
      <c r="F239" s="67" t="s">
        <v>1197</v>
      </c>
      <c r="G239" s="67" t="s">
        <v>877</v>
      </c>
      <c r="H239" s="67" t="s">
        <v>199</v>
      </c>
      <c r="I239" s="67" t="s">
        <v>199</v>
      </c>
      <c r="J239" s="67" t="s">
        <v>199</v>
      </c>
      <c r="K239" s="67" t="s">
        <v>1351</v>
      </c>
      <c r="L239" s="67" t="s">
        <v>1868</v>
      </c>
      <c r="M239" s="76" t="s">
        <v>1353</v>
      </c>
      <c r="N239" s="78" t="s">
        <v>817</v>
      </c>
      <c r="O239" s="67" t="s">
        <v>1279</v>
      </c>
      <c r="P239" s="67" t="s">
        <v>99</v>
      </c>
      <c r="Q239" s="70">
        <v>45458</v>
      </c>
      <c r="R239" s="70">
        <v>45488</v>
      </c>
      <c r="S239" s="50" t="s">
        <v>1709</v>
      </c>
      <c r="T239" s="86">
        <f>(3.2*20*1)*(10000000/30/8)</f>
        <v>2666666.6666666665</v>
      </c>
      <c r="U239" s="87">
        <v>189</v>
      </c>
      <c r="V239" s="71">
        <v>0.2</v>
      </c>
      <c r="W239" s="67" t="s">
        <v>852</v>
      </c>
      <c r="X239" s="67" t="s">
        <v>356</v>
      </c>
      <c r="Y239" s="83" t="s">
        <v>199</v>
      </c>
      <c r="Z239" s="83" t="s">
        <v>199</v>
      </c>
      <c r="AA239" s="83" t="s">
        <v>199</v>
      </c>
      <c r="AB239" s="67" t="s">
        <v>1719</v>
      </c>
      <c r="AC239" s="67" t="s">
        <v>199</v>
      </c>
      <c r="AD239" s="67" t="s">
        <v>199</v>
      </c>
      <c r="AE239" s="67" t="s">
        <v>199</v>
      </c>
      <c r="AF239" s="67" t="s">
        <v>199</v>
      </c>
      <c r="AG239" s="67" t="s">
        <v>199</v>
      </c>
      <c r="AH239" s="67" t="s">
        <v>199</v>
      </c>
      <c r="AI239" s="67" t="s">
        <v>199</v>
      </c>
      <c r="AJ239" s="67" t="s">
        <v>199</v>
      </c>
    </row>
    <row r="240" spans="2:36" ht="171" hidden="1" x14ac:dyDescent="0.2">
      <c r="B240" s="67" t="s">
        <v>455</v>
      </c>
      <c r="C240" s="68" t="s">
        <v>873</v>
      </c>
      <c r="D240" s="67" t="s">
        <v>1253</v>
      </c>
      <c r="E240" s="67" t="s">
        <v>1354</v>
      </c>
      <c r="F240" s="67" t="s">
        <v>1197</v>
      </c>
      <c r="G240" s="67" t="s">
        <v>877</v>
      </c>
      <c r="H240" s="67" t="s">
        <v>199</v>
      </c>
      <c r="I240" s="67" t="s">
        <v>199</v>
      </c>
      <c r="J240" s="67" t="s">
        <v>199</v>
      </c>
      <c r="K240" s="67" t="s">
        <v>1869</v>
      </c>
      <c r="L240" s="67" t="s">
        <v>1356</v>
      </c>
      <c r="M240" s="76" t="s">
        <v>1357</v>
      </c>
      <c r="N240" s="78" t="s">
        <v>817</v>
      </c>
      <c r="O240" s="67" t="s">
        <v>1279</v>
      </c>
      <c r="P240" s="67" t="s">
        <v>99</v>
      </c>
      <c r="Q240" s="70">
        <v>45474</v>
      </c>
      <c r="R240" s="70">
        <v>45488</v>
      </c>
      <c r="S240" s="50" t="s">
        <v>1709</v>
      </c>
      <c r="T240" s="86">
        <f>(3.2*20*0.5)*(10000000/30/8)</f>
        <v>1333333.3333333333</v>
      </c>
      <c r="U240" s="87">
        <v>189</v>
      </c>
      <c r="V240" s="71">
        <v>0.05</v>
      </c>
      <c r="W240" s="67" t="s">
        <v>852</v>
      </c>
      <c r="X240" s="67" t="s">
        <v>356</v>
      </c>
      <c r="Y240" s="83" t="s">
        <v>199</v>
      </c>
      <c r="Z240" s="83" t="s">
        <v>199</v>
      </c>
      <c r="AA240" s="83" t="s">
        <v>199</v>
      </c>
      <c r="AB240" s="67" t="s">
        <v>1719</v>
      </c>
      <c r="AC240" s="67" t="s">
        <v>199</v>
      </c>
      <c r="AD240" s="67" t="s">
        <v>199</v>
      </c>
      <c r="AE240" s="67" t="s">
        <v>199</v>
      </c>
      <c r="AF240" s="67" t="s">
        <v>199</v>
      </c>
      <c r="AG240" s="67" t="s">
        <v>199</v>
      </c>
      <c r="AH240" s="67" t="s">
        <v>199</v>
      </c>
      <c r="AI240" s="67" t="s">
        <v>199</v>
      </c>
      <c r="AJ240" s="67" t="s">
        <v>199</v>
      </c>
    </row>
    <row r="241" spans="2:36" ht="171" hidden="1" x14ac:dyDescent="0.2">
      <c r="B241" s="67" t="s">
        <v>455</v>
      </c>
      <c r="C241" s="68" t="s">
        <v>873</v>
      </c>
      <c r="D241" s="67" t="s">
        <v>1253</v>
      </c>
      <c r="E241" s="67" t="s">
        <v>1354</v>
      </c>
      <c r="F241" s="67" t="s">
        <v>1197</v>
      </c>
      <c r="G241" s="67" t="s">
        <v>877</v>
      </c>
      <c r="H241" s="67" t="s">
        <v>199</v>
      </c>
      <c r="I241" s="67" t="s">
        <v>199</v>
      </c>
      <c r="J241" s="67" t="s">
        <v>199</v>
      </c>
      <c r="K241" s="67" t="s">
        <v>1870</v>
      </c>
      <c r="L241" s="67" t="s">
        <v>1359</v>
      </c>
      <c r="M241" s="76" t="s">
        <v>1871</v>
      </c>
      <c r="N241" s="78" t="s">
        <v>817</v>
      </c>
      <c r="O241" s="67" t="s">
        <v>1279</v>
      </c>
      <c r="P241" s="67" t="s">
        <v>99</v>
      </c>
      <c r="Q241" s="70">
        <v>45488</v>
      </c>
      <c r="R241" s="70">
        <v>45503</v>
      </c>
      <c r="S241" s="50" t="s">
        <v>1709</v>
      </c>
      <c r="T241" s="86">
        <f>(4.8*20*0.5)*(10000000/30/8)</f>
        <v>2000000</v>
      </c>
      <c r="U241" s="87">
        <v>189</v>
      </c>
      <c r="V241" s="71">
        <v>0.1</v>
      </c>
      <c r="W241" s="67" t="s">
        <v>852</v>
      </c>
      <c r="X241" s="67" t="s">
        <v>1297</v>
      </c>
      <c r="Y241" s="67" t="s">
        <v>356</v>
      </c>
      <c r="Z241" s="83" t="s">
        <v>199</v>
      </c>
      <c r="AA241" s="83" t="s">
        <v>199</v>
      </c>
      <c r="AB241" s="67" t="s">
        <v>1719</v>
      </c>
      <c r="AC241" s="67" t="s">
        <v>199</v>
      </c>
      <c r="AD241" s="67" t="s">
        <v>199</v>
      </c>
      <c r="AE241" s="67" t="s">
        <v>199</v>
      </c>
      <c r="AF241" s="67" t="s">
        <v>199</v>
      </c>
      <c r="AG241" s="67" t="s">
        <v>199</v>
      </c>
      <c r="AH241" s="67" t="s">
        <v>199</v>
      </c>
      <c r="AI241" s="67" t="s">
        <v>199</v>
      </c>
      <c r="AJ241" s="67" t="s">
        <v>199</v>
      </c>
    </row>
    <row r="242" spans="2:36" ht="171" hidden="1" x14ac:dyDescent="0.2">
      <c r="B242" s="67" t="s">
        <v>455</v>
      </c>
      <c r="C242" s="68" t="s">
        <v>873</v>
      </c>
      <c r="D242" s="67" t="s">
        <v>1253</v>
      </c>
      <c r="E242" s="67" t="s">
        <v>1354</v>
      </c>
      <c r="F242" s="67" t="s">
        <v>1197</v>
      </c>
      <c r="G242" s="67" t="s">
        <v>877</v>
      </c>
      <c r="H242" s="67" t="s">
        <v>199</v>
      </c>
      <c r="I242" s="67" t="s">
        <v>199</v>
      </c>
      <c r="J242" s="67" t="s">
        <v>199</v>
      </c>
      <c r="K242" s="67" t="s">
        <v>1361</v>
      </c>
      <c r="L242" s="67" t="s">
        <v>1362</v>
      </c>
      <c r="M242" s="76" t="s">
        <v>1363</v>
      </c>
      <c r="N242" s="78" t="s">
        <v>817</v>
      </c>
      <c r="O242" s="67" t="s">
        <v>1279</v>
      </c>
      <c r="P242" s="67" t="s">
        <v>99</v>
      </c>
      <c r="Q242" s="70">
        <v>45505</v>
      </c>
      <c r="R242" s="70">
        <v>45534</v>
      </c>
      <c r="S242" s="50" t="s">
        <v>1709</v>
      </c>
      <c r="T242" s="86">
        <f>(6*20*1)*(10000000/30/8)</f>
        <v>5000000</v>
      </c>
      <c r="U242" s="87">
        <v>189</v>
      </c>
      <c r="V242" s="71">
        <v>0.15</v>
      </c>
      <c r="W242" s="67" t="s">
        <v>852</v>
      </c>
      <c r="X242" s="67" t="s">
        <v>356</v>
      </c>
      <c r="Y242" s="83" t="s">
        <v>199</v>
      </c>
      <c r="Z242" s="83" t="s">
        <v>199</v>
      </c>
      <c r="AA242" s="83" t="s">
        <v>199</v>
      </c>
      <c r="AB242" s="67" t="s">
        <v>1719</v>
      </c>
      <c r="AC242" s="67" t="s">
        <v>199</v>
      </c>
      <c r="AD242" s="67" t="s">
        <v>199</v>
      </c>
      <c r="AE242" s="67" t="s">
        <v>199</v>
      </c>
      <c r="AF242" s="67" t="s">
        <v>199</v>
      </c>
      <c r="AG242" s="67" t="s">
        <v>199</v>
      </c>
      <c r="AH242" s="67" t="s">
        <v>199</v>
      </c>
      <c r="AI242" s="67" t="s">
        <v>199</v>
      </c>
      <c r="AJ242" s="67" t="s">
        <v>199</v>
      </c>
    </row>
    <row r="243" spans="2:36" ht="171" hidden="1" x14ac:dyDescent="0.2">
      <c r="B243" s="67" t="s">
        <v>455</v>
      </c>
      <c r="C243" s="68" t="s">
        <v>873</v>
      </c>
      <c r="D243" s="67" t="s">
        <v>1253</v>
      </c>
      <c r="E243" s="67" t="s">
        <v>1354</v>
      </c>
      <c r="F243" s="67" t="s">
        <v>1197</v>
      </c>
      <c r="G243" s="67" t="s">
        <v>877</v>
      </c>
      <c r="H243" s="67" t="s">
        <v>199</v>
      </c>
      <c r="I243" s="67" t="s">
        <v>199</v>
      </c>
      <c r="J243" s="67" t="s">
        <v>199</v>
      </c>
      <c r="K243" s="67" t="s">
        <v>1364</v>
      </c>
      <c r="L243" s="67" t="s">
        <v>1365</v>
      </c>
      <c r="M243" s="76" t="s">
        <v>1366</v>
      </c>
      <c r="N243" s="78" t="s">
        <v>817</v>
      </c>
      <c r="O243" s="67" t="s">
        <v>1279</v>
      </c>
      <c r="P243" s="67" t="s">
        <v>99</v>
      </c>
      <c r="Q243" s="70">
        <v>45536</v>
      </c>
      <c r="R243" s="70">
        <v>45565</v>
      </c>
      <c r="S243" s="50" t="s">
        <v>1709</v>
      </c>
      <c r="T243" s="86">
        <f>(5.6*20*1)*(10000000/30/8)</f>
        <v>4666666.666666666</v>
      </c>
      <c r="U243" s="87">
        <v>189</v>
      </c>
      <c r="V243" s="71">
        <v>0.15</v>
      </c>
      <c r="W243" s="67" t="s">
        <v>852</v>
      </c>
      <c r="X243" s="67" t="s">
        <v>356</v>
      </c>
      <c r="Y243" s="83" t="s">
        <v>199</v>
      </c>
      <c r="Z243" s="83" t="s">
        <v>199</v>
      </c>
      <c r="AA243" s="83" t="s">
        <v>199</v>
      </c>
      <c r="AB243" s="67" t="s">
        <v>1719</v>
      </c>
      <c r="AC243" s="67" t="s">
        <v>199</v>
      </c>
      <c r="AD243" s="67" t="s">
        <v>199</v>
      </c>
      <c r="AE243" s="67" t="s">
        <v>199</v>
      </c>
      <c r="AF243" s="67" t="s">
        <v>199</v>
      </c>
      <c r="AG243" s="67" t="s">
        <v>199</v>
      </c>
      <c r="AH243" s="67" t="s">
        <v>199</v>
      </c>
      <c r="AI243" s="67" t="s">
        <v>199</v>
      </c>
      <c r="AJ243" s="67" t="s">
        <v>199</v>
      </c>
    </row>
    <row r="244" spans="2:36" ht="171" hidden="1" x14ac:dyDescent="0.2">
      <c r="B244" s="67" t="s">
        <v>455</v>
      </c>
      <c r="C244" s="68" t="s">
        <v>873</v>
      </c>
      <c r="D244" s="67" t="s">
        <v>1253</v>
      </c>
      <c r="E244" s="67" t="s">
        <v>1354</v>
      </c>
      <c r="F244" s="67" t="s">
        <v>1197</v>
      </c>
      <c r="G244" s="67" t="s">
        <v>877</v>
      </c>
      <c r="H244" s="67" t="s">
        <v>199</v>
      </c>
      <c r="I244" s="67" t="s">
        <v>199</v>
      </c>
      <c r="J244" s="67" t="s">
        <v>199</v>
      </c>
      <c r="K244" s="67" t="s">
        <v>1367</v>
      </c>
      <c r="L244" s="67" t="s">
        <v>1368</v>
      </c>
      <c r="M244" s="76" t="s">
        <v>1369</v>
      </c>
      <c r="N244" s="78" t="s">
        <v>817</v>
      </c>
      <c r="O244" s="67" t="s">
        <v>1279</v>
      </c>
      <c r="P244" s="67" t="s">
        <v>99</v>
      </c>
      <c r="Q244" s="70">
        <v>45536</v>
      </c>
      <c r="R244" s="70">
        <v>45550</v>
      </c>
      <c r="S244" s="50" t="s">
        <v>1709</v>
      </c>
      <c r="T244" s="86">
        <f>(6*20*0.5)*(10000000/30/8)</f>
        <v>2500000</v>
      </c>
      <c r="U244" s="87">
        <v>189</v>
      </c>
      <c r="V244" s="71">
        <v>0.05</v>
      </c>
      <c r="W244" s="67" t="s">
        <v>852</v>
      </c>
      <c r="X244" s="67" t="s">
        <v>356</v>
      </c>
      <c r="Y244" s="83" t="s">
        <v>199</v>
      </c>
      <c r="Z244" s="83" t="s">
        <v>199</v>
      </c>
      <c r="AA244" s="83" t="s">
        <v>199</v>
      </c>
      <c r="AB244" s="67" t="s">
        <v>1719</v>
      </c>
      <c r="AC244" s="67" t="s">
        <v>199</v>
      </c>
      <c r="AD244" s="67" t="s">
        <v>199</v>
      </c>
      <c r="AE244" s="67" t="s">
        <v>199</v>
      </c>
      <c r="AF244" s="67" t="s">
        <v>199</v>
      </c>
      <c r="AG244" s="67" t="s">
        <v>199</v>
      </c>
      <c r="AH244" s="67" t="s">
        <v>199</v>
      </c>
      <c r="AI244" s="67" t="s">
        <v>199</v>
      </c>
      <c r="AJ244" s="67" t="s">
        <v>199</v>
      </c>
    </row>
    <row r="245" spans="2:36" ht="171" hidden="1" x14ac:dyDescent="0.2">
      <c r="B245" s="67" t="s">
        <v>455</v>
      </c>
      <c r="C245" s="68" t="s">
        <v>873</v>
      </c>
      <c r="D245" s="67" t="s">
        <v>1253</v>
      </c>
      <c r="E245" s="67" t="s">
        <v>1354</v>
      </c>
      <c r="F245" s="67" t="s">
        <v>1197</v>
      </c>
      <c r="G245" s="67" t="s">
        <v>877</v>
      </c>
      <c r="H245" s="67" t="s">
        <v>199</v>
      </c>
      <c r="I245" s="67" t="s">
        <v>199</v>
      </c>
      <c r="J245" s="67" t="s">
        <v>199</v>
      </c>
      <c r="K245" s="67" t="s">
        <v>1872</v>
      </c>
      <c r="L245" s="67" t="s">
        <v>1371</v>
      </c>
      <c r="M245" s="76" t="s">
        <v>1372</v>
      </c>
      <c r="N245" s="78" t="s">
        <v>817</v>
      </c>
      <c r="O245" s="67" t="s">
        <v>1279</v>
      </c>
      <c r="P245" s="67" t="s">
        <v>99</v>
      </c>
      <c r="Q245" s="70">
        <v>45550</v>
      </c>
      <c r="R245" s="70">
        <v>45580</v>
      </c>
      <c r="S245" s="50" t="s">
        <v>1709</v>
      </c>
      <c r="T245" s="86">
        <f>(5.6*20*1)*(10000000/30/8)</f>
        <v>4666666.666666666</v>
      </c>
      <c r="U245" s="87">
        <v>189</v>
      </c>
      <c r="V245" s="71">
        <v>0.05</v>
      </c>
      <c r="W245" s="67" t="s">
        <v>852</v>
      </c>
      <c r="X245" s="67" t="s">
        <v>1297</v>
      </c>
      <c r="Y245" s="67" t="s">
        <v>356</v>
      </c>
      <c r="Z245" s="83" t="s">
        <v>199</v>
      </c>
      <c r="AA245" s="83" t="s">
        <v>199</v>
      </c>
      <c r="AB245" s="67" t="s">
        <v>1719</v>
      </c>
      <c r="AC245" s="67" t="s">
        <v>199</v>
      </c>
      <c r="AD245" s="67" t="s">
        <v>199</v>
      </c>
      <c r="AE245" s="67" t="s">
        <v>199</v>
      </c>
      <c r="AF245" s="67" t="s">
        <v>199</v>
      </c>
      <c r="AG245" s="67" t="s">
        <v>199</v>
      </c>
      <c r="AH245" s="67" t="s">
        <v>199</v>
      </c>
      <c r="AI245" s="67" t="s">
        <v>199</v>
      </c>
      <c r="AJ245" s="67" t="s">
        <v>199</v>
      </c>
    </row>
    <row r="246" spans="2:36" ht="171" hidden="1" x14ac:dyDescent="0.2">
      <c r="B246" s="67" t="s">
        <v>455</v>
      </c>
      <c r="C246" s="68" t="s">
        <v>873</v>
      </c>
      <c r="D246" s="67" t="s">
        <v>1253</v>
      </c>
      <c r="E246" s="67" t="s">
        <v>1354</v>
      </c>
      <c r="F246" s="67" t="s">
        <v>1197</v>
      </c>
      <c r="G246" s="67" t="s">
        <v>877</v>
      </c>
      <c r="H246" s="67" t="s">
        <v>199</v>
      </c>
      <c r="I246" s="67" t="s">
        <v>199</v>
      </c>
      <c r="J246" s="67" t="s">
        <v>199</v>
      </c>
      <c r="K246" s="67" t="s">
        <v>1373</v>
      </c>
      <c r="L246" s="67" t="s">
        <v>1374</v>
      </c>
      <c r="M246" s="76" t="s">
        <v>1375</v>
      </c>
      <c r="N246" s="78" t="s">
        <v>817</v>
      </c>
      <c r="O246" s="67" t="s">
        <v>1279</v>
      </c>
      <c r="P246" s="67" t="s">
        <v>99</v>
      </c>
      <c r="Q246" s="70">
        <v>45580</v>
      </c>
      <c r="R246" s="70">
        <v>45595</v>
      </c>
      <c r="S246" s="50" t="s">
        <v>1709</v>
      </c>
      <c r="T246" s="86">
        <f>(6*20*0.5)*(10000000/30/8)</f>
        <v>2500000</v>
      </c>
      <c r="U246" s="87">
        <v>189</v>
      </c>
      <c r="V246" s="71">
        <v>0.1</v>
      </c>
      <c r="W246" s="67" t="s">
        <v>852</v>
      </c>
      <c r="X246" s="67" t="s">
        <v>1297</v>
      </c>
      <c r="Y246" s="67" t="s">
        <v>356</v>
      </c>
      <c r="Z246" s="83" t="s">
        <v>199</v>
      </c>
      <c r="AA246" s="83" t="s">
        <v>199</v>
      </c>
      <c r="AB246" s="67" t="s">
        <v>1719</v>
      </c>
      <c r="AC246" s="67" t="s">
        <v>199</v>
      </c>
      <c r="AD246" s="67" t="s">
        <v>199</v>
      </c>
      <c r="AE246" s="67" t="s">
        <v>199</v>
      </c>
      <c r="AF246" s="67" t="s">
        <v>199</v>
      </c>
      <c r="AG246" s="67" t="s">
        <v>199</v>
      </c>
      <c r="AH246" s="67" t="s">
        <v>199</v>
      </c>
      <c r="AI246" s="67" t="s">
        <v>199</v>
      </c>
      <c r="AJ246" s="67" t="s">
        <v>199</v>
      </c>
    </row>
    <row r="247" spans="2:36" ht="171" hidden="1" x14ac:dyDescent="0.2">
      <c r="B247" s="67" t="s">
        <v>455</v>
      </c>
      <c r="C247" s="68" t="s">
        <v>873</v>
      </c>
      <c r="D247" s="67" t="s">
        <v>1253</v>
      </c>
      <c r="E247" s="67" t="s">
        <v>1354</v>
      </c>
      <c r="F247" s="67" t="s">
        <v>1197</v>
      </c>
      <c r="G247" s="67" t="s">
        <v>877</v>
      </c>
      <c r="H247" s="67" t="s">
        <v>199</v>
      </c>
      <c r="I247" s="67" t="s">
        <v>199</v>
      </c>
      <c r="J247" s="67" t="s">
        <v>199</v>
      </c>
      <c r="K247" s="67" t="s">
        <v>1376</v>
      </c>
      <c r="L247" s="67" t="s">
        <v>1377</v>
      </c>
      <c r="M247" s="76" t="s">
        <v>1378</v>
      </c>
      <c r="N247" s="78" t="s">
        <v>817</v>
      </c>
      <c r="O247" s="67" t="s">
        <v>1279</v>
      </c>
      <c r="P247" s="67" t="s">
        <v>99</v>
      </c>
      <c r="Q247" s="70">
        <v>45566</v>
      </c>
      <c r="R247" s="70">
        <v>45626</v>
      </c>
      <c r="S247" s="50" t="s">
        <v>1709</v>
      </c>
      <c r="T247" s="86">
        <f>(4.8*20*2)*(10000000/30/8)</f>
        <v>8000000</v>
      </c>
      <c r="U247" s="87">
        <v>189</v>
      </c>
      <c r="V247" s="71">
        <v>0.1</v>
      </c>
      <c r="W247" s="67" t="s">
        <v>852</v>
      </c>
      <c r="X247" s="67" t="s">
        <v>1297</v>
      </c>
      <c r="Y247" s="67" t="s">
        <v>356</v>
      </c>
      <c r="Z247" s="83" t="s">
        <v>199</v>
      </c>
      <c r="AA247" s="83" t="s">
        <v>199</v>
      </c>
      <c r="AB247" s="67" t="s">
        <v>1719</v>
      </c>
      <c r="AC247" s="67" t="s">
        <v>199</v>
      </c>
      <c r="AD247" s="67" t="s">
        <v>199</v>
      </c>
      <c r="AE247" s="67" t="s">
        <v>199</v>
      </c>
      <c r="AF247" s="67" t="s">
        <v>199</v>
      </c>
      <c r="AG247" s="67" t="s">
        <v>199</v>
      </c>
      <c r="AH247" s="67" t="s">
        <v>199</v>
      </c>
      <c r="AI247" s="67" t="s">
        <v>199</v>
      </c>
      <c r="AJ247" s="67" t="s">
        <v>199</v>
      </c>
    </row>
    <row r="248" spans="2:36" ht="171" hidden="1" x14ac:dyDescent="0.2">
      <c r="B248" s="67" t="s">
        <v>455</v>
      </c>
      <c r="C248" s="68" t="s">
        <v>873</v>
      </c>
      <c r="D248" s="67" t="s">
        <v>1253</v>
      </c>
      <c r="E248" s="67" t="s">
        <v>1354</v>
      </c>
      <c r="F248" s="67" t="s">
        <v>1197</v>
      </c>
      <c r="G248" s="67" t="s">
        <v>877</v>
      </c>
      <c r="H248" s="67" t="s">
        <v>199</v>
      </c>
      <c r="I248" s="67" t="s">
        <v>199</v>
      </c>
      <c r="J248" s="67" t="s">
        <v>199</v>
      </c>
      <c r="K248" s="67" t="s">
        <v>1379</v>
      </c>
      <c r="L248" s="67" t="s">
        <v>1873</v>
      </c>
      <c r="M248" s="67" t="s">
        <v>1381</v>
      </c>
      <c r="N248" s="78" t="s">
        <v>817</v>
      </c>
      <c r="O248" s="67" t="s">
        <v>1279</v>
      </c>
      <c r="P248" s="67" t="s">
        <v>99</v>
      </c>
      <c r="Q248" s="70">
        <v>45597</v>
      </c>
      <c r="R248" s="70">
        <v>45641</v>
      </c>
      <c r="S248" s="50" t="s">
        <v>1709</v>
      </c>
      <c r="T248" s="86">
        <f>(4*20*1.5)*(10000000/30/8)</f>
        <v>5000000</v>
      </c>
      <c r="U248" s="87">
        <v>189</v>
      </c>
      <c r="V248" s="71">
        <v>0.05</v>
      </c>
      <c r="W248" s="67" t="s">
        <v>852</v>
      </c>
      <c r="X248" s="67" t="s">
        <v>356</v>
      </c>
      <c r="Y248" s="83" t="s">
        <v>199</v>
      </c>
      <c r="Z248" s="83" t="s">
        <v>199</v>
      </c>
      <c r="AA248" s="83" t="s">
        <v>199</v>
      </c>
      <c r="AB248" s="67" t="s">
        <v>1719</v>
      </c>
      <c r="AC248" s="67" t="s">
        <v>199</v>
      </c>
      <c r="AD248" s="67" t="s">
        <v>199</v>
      </c>
      <c r="AE248" s="67" t="s">
        <v>199</v>
      </c>
      <c r="AF248" s="67" t="s">
        <v>199</v>
      </c>
      <c r="AG248" s="67" t="s">
        <v>199</v>
      </c>
      <c r="AH248" s="67" t="s">
        <v>199</v>
      </c>
      <c r="AI248" s="67" t="s">
        <v>199</v>
      </c>
      <c r="AJ248" s="67" t="s">
        <v>199</v>
      </c>
    </row>
    <row r="249" spans="2:36" ht="171" hidden="1" x14ac:dyDescent="0.2">
      <c r="B249" s="67" t="s">
        <v>455</v>
      </c>
      <c r="C249" s="68" t="s">
        <v>873</v>
      </c>
      <c r="D249" s="67" t="s">
        <v>1253</v>
      </c>
      <c r="E249" s="67" t="s">
        <v>1354</v>
      </c>
      <c r="F249" s="67" t="s">
        <v>1197</v>
      </c>
      <c r="G249" s="67" t="s">
        <v>877</v>
      </c>
      <c r="H249" s="67" t="s">
        <v>199</v>
      </c>
      <c r="I249" s="67" t="s">
        <v>199</v>
      </c>
      <c r="J249" s="67" t="s">
        <v>199</v>
      </c>
      <c r="K249" s="67" t="s">
        <v>1874</v>
      </c>
      <c r="L249" s="67" t="s">
        <v>1875</v>
      </c>
      <c r="M249" s="67" t="s">
        <v>1384</v>
      </c>
      <c r="N249" s="78" t="s">
        <v>817</v>
      </c>
      <c r="O249" s="67" t="s">
        <v>1279</v>
      </c>
      <c r="P249" s="67" t="s">
        <v>99</v>
      </c>
      <c r="Q249" s="70">
        <v>45597</v>
      </c>
      <c r="R249" s="70">
        <v>45641</v>
      </c>
      <c r="S249" s="50" t="s">
        <v>1709</v>
      </c>
      <c r="T249" s="86">
        <f>(5.6*20*1.5)*(10000000/30/8)</f>
        <v>7000000</v>
      </c>
      <c r="U249" s="87">
        <v>189</v>
      </c>
      <c r="V249" s="71">
        <v>0.05</v>
      </c>
      <c r="W249" s="67" t="s">
        <v>852</v>
      </c>
      <c r="X249" s="67" t="s">
        <v>1297</v>
      </c>
      <c r="Y249" s="67" t="s">
        <v>356</v>
      </c>
      <c r="Z249" s="83" t="s">
        <v>199</v>
      </c>
      <c r="AA249" s="83" t="s">
        <v>199</v>
      </c>
      <c r="AB249" s="67" t="s">
        <v>1719</v>
      </c>
      <c r="AC249" s="67" t="s">
        <v>199</v>
      </c>
      <c r="AD249" s="67" t="s">
        <v>199</v>
      </c>
      <c r="AE249" s="67" t="s">
        <v>199</v>
      </c>
      <c r="AF249" s="67" t="s">
        <v>199</v>
      </c>
      <c r="AG249" s="67" t="s">
        <v>199</v>
      </c>
      <c r="AH249" s="67" t="s">
        <v>199</v>
      </c>
      <c r="AI249" s="67" t="s">
        <v>199</v>
      </c>
      <c r="AJ249" s="67" t="s">
        <v>199</v>
      </c>
    </row>
    <row r="250" spans="2:36" ht="171" hidden="1" x14ac:dyDescent="0.2">
      <c r="B250" s="67" t="s">
        <v>455</v>
      </c>
      <c r="C250" s="68" t="s">
        <v>873</v>
      </c>
      <c r="D250" s="67" t="s">
        <v>1253</v>
      </c>
      <c r="E250" s="67" t="s">
        <v>1354</v>
      </c>
      <c r="F250" s="67" t="s">
        <v>1197</v>
      </c>
      <c r="G250" s="67" t="s">
        <v>877</v>
      </c>
      <c r="H250" s="67" t="s">
        <v>199</v>
      </c>
      <c r="I250" s="67" t="s">
        <v>199</v>
      </c>
      <c r="J250" s="67" t="s">
        <v>199</v>
      </c>
      <c r="K250" s="67" t="s">
        <v>1385</v>
      </c>
      <c r="L250" s="67" t="s">
        <v>1386</v>
      </c>
      <c r="M250" s="67" t="s">
        <v>1387</v>
      </c>
      <c r="N250" s="78" t="s">
        <v>817</v>
      </c>
      <c r="O250" s="67" t="s">
        <v>1388</v>
      </c>
      <c r="P250" s="67" t="s">
        <v>99</v>
      </c>
      <c r="Q250" s="70">
        <v>45597</v>
      </c>
      <c r="R250" s="70">
        <v>45641</v>
      </c>
      <c r="S250" s="50" t="s">
        <v>1709</v>
      </c>
      <c r="T250" s="86">
        <f>(6.4*20*1.5)*(10000000/30/8)</f>
        <v>8000000</v>
      </c>
      <c r="U250" s="87">
        <v>189</v>
      </c>
      <c r="V250" s="71">
        <v>0.1</v>
      </c>
      <c r="W250" s="67" t="s">
        <v>852</v>
      </c>
      <c r="X250" s="67" t="s">
        <v>1290</v>
      </c>
      <c r="Y250" s="67" t="s">
        <v>1297</v>
      </c>
      <c r="Z250" s="67" t="s">
        <v>356</v>
      </c>
      <c r="AA250" s="83" t="s">
        <v>199</v>
      </c>
      <c r="AB250" s="67" t="s">
        <v>1719</v>
      </c>
      <c r="AC250" s="67" t="s">
        <v>199</v>
      </c>
      <c r="AD250" s="67" t="s">
        <v>199</v>
      </c>
      <c r="AE250" s="67" t="s">
        <v>199</v>
      </c>
      <c r="AF250" s="67" t="s">
        <v>199</v>
      </c>
      <c r="AG250" s="67" t="s">
        <v>199</v>
      </c>
      <c r="AH250" s="67" t="s">
        <v>199</v>
      </c>
      <c r="AI250" s="67" t="s">
        <v>199</v>
      </c>
      <c r="AJ250" s="67" t="s">
        <v>199</v>
      </c>
    </row>
    <row r="251" spans="2:36" ht="171" hidden="1" x14ac:dyDescent="0.2">
      <c r="B251" s="67" t="s">
        <v>455</v>
      </c>
      <c r="C251" s="68" t="s">
        <v>873</v>
      </c>
      <c r="D251" s="67" t="s">
        <v>1253</v>
      </c>
      <c r="E251" s="67" t="s">
        <v>1354</v>
      </c>
      <c r="F251" s="67" t="s">
        <v>1197</v>
      </c>
      <c r="G251" s="67" t="s">
        <v>877</v>
      </c>
      <c r="H251" s="67" t="s">
        <v>199</v>
      </c>
      <c r="I251" s="67" t="s">
        <v>199</v>
      </c>
      <c r="J251" s="67" t="s">
        <v>199</v>
      </c>
      <c r="K251" s="67" t="s">
        <v>1389</v>
      </c>
      <c r="L251" s="67" t="s">
        <v>1390</v>
      </c>
      <c r="M251" s="67" t="s">
        <v>1391</v>
      </c>
      <c r="N251" s="78" t="s">
        <v>817</v>
      </c>
      <c r="O251" s="67" t="s">
        <v>1279</v>
      </c>
      <c r="P251" s="67" t="s">
        <v>99</v>
      </c>
      <c r="Q251" s="70">
        <v>45597</v>
      </c>
      <c r="R251" s="70">
        <v>45641</v>
      </c>
      <c r="S251" s="50" t="s">
        <v>1709</v>
      </c>
      <c r="T251" s="86">
        <f>(2.3*20*1.5)*(10000000/30/8)</f>
        <v>2875000</v>
      </c>
      <c r="U251" s="87">
        <v>189</v>
      </c>
      <c r="V251" s="71">
        <v>0.05</v>
      </c>
      <c r="W251" s="67" t="s">
        <v>852</v>
      </c>
      <c r="X251" s="67" t="s">
        <v>1290</v>
      </c>
      <c r="Y251" s="67" t="s">
        <v>1297</v>
      </c>
      <c r="Z251" s="67" t="s">
        <v>356</v>
      </c>
      <c r="AA251" s="83" t="s">
        <v>199</v>
      </c>
      <c r="AB251" s="67" t="s">
        <v>1719</v>
      </c>
      <c r="AC251" s="67" t="s">
        <v>199</v>
      </c>
      <c r="AD251" s="67" t="s">
        <v>199</v>
      </c>
      <c r="AE251" s="67" t="s">
        <v>199</v>
      </c>
      <c r="AF251" s="67" t="s">
        <v>199</v>
      </c>
      <c r="AG251" s="67" t="s">
        <v>199</v>
      </c>
      <c r="AH251" s="67" t="s">
        <v>199</v>
      </c>
      <c r="AI251" s="67" t="s">
        <v>199</v>
      </c>
      <c r="AJ251" s="67" t="s">
        <v>199</v>
      </c>
    </row>
    <row r="252" spans="2:36" ht="171" hidden="1" x14ac:dyDescent="0.2">
      <c r="B252" s="67" t="s">
        <v>455</v>
      </c>
      <c r="C252" s="68" t="s">
        <v>873</v>
      </c>
      <c r="D252" s="67" t="s">
        <v>1253</v>
      </c>
      <c r="E252" s="67" t="s">
        <v>1392</v>
      </c>
      <c r="F252" s="67" t="s">
        <v>1197</v>
      </c>
      <c r="G252" s="67" t="s">
        <v>199</v>
      </c>
      <c r="H252" s="67" t="s">
        <v>199</v>
      </c>
      <c r="I252" s="67" t="s">
        <v>199</v>
      </c>
      <c r="J252" s="67" t="s">
        <v>199</v>
      </c>
      <c r="K252" s="67" t="s">
        <v>1393</v>
      </c>
      <c r="L252" s="67" t="s">
        <v>1393</v>
      </c>
      <c r="M252" s="67" t="s">
        <v>1394</v>
      </c>
      <c r="N252" s="78" t="s">
        <v>817</v>
      </c>
      <c r="O252" s="67" t="s">
        <v>1279</v>
      </c>
      <c r="P252" s="67" t="s">
        <v>1698</v>
      </c>
      <c r="Q252" s="107">
        <v>45352</v>
      </c>
      <c r="R252" s="107">
        <v>45458</v>
      </c>
      <c r="S252" s="70" t="s">
        <v>1709</v>
      </c>
      <c r="T252" s="86">
        <f>(5.6*20*2.5)*(10000000/30/8)</f>
        <v>11666666.666666666</v>
      </c>
      <c r="U252" s="87">
        <v>189</v>
      </c>
      <c r="V252" s="67"/>
      <c r="W252" s="67" t="s">
        <v>356</v>
      </c>
      <c r="X252" s="67" t="s">
        <v>852</v>
      </c>
      <c r="Y252" s="83" t="s">
        <v>199</v>
      </c>
      <c r="Z252" s="83" t="s">
        <v>199</v>
      </c>
      <c r="AA252" s="83" t="s">
        <v>199</v>
      </c>
      <c r="AB252" s="67" t="s">
        <v>1719</v>
      </c>
      <c r="AC252" s="67" t="s">
        <v>199</v>
      </c>
      <c r="AD252" s="67" t="s">
        <v>199</v>
      </c>
      <c r="AE252" s="67" t="s">
        <v>199</v>
      </c>
      <c r="AF252" s="67" t="s">
        <v>199</v>
      </c>
      <c r="AG252" s="67" t="s">
        <v>199</v>
      </c>
      <c r="AH252" s="67" t="s">
        <v>199</v>
      </c>
      <c r="AI252" s="67" t="s">
        <v>199</v>
      </c>
      <c r="AJ252" s="67" t="s">
        <v>666</v>
      </c>
    </row>
    <row r="253" spans="2:36" ht="171" hidden="1" x14ac:dyDescent="0.2">
      <c r="B253" s="67" t="s">
        <v>455</v>
      </c>
      <c r="C253" s="68" t="s">
        <v>873</v>
      </c>
      <c r="D253" s="67" t="s">
        <v>1253</v>
      </c>
      <c r="E253" s="67" t="s">
        <v>1392</v>
      </c>
      <c r="F253" s="67" t="s">
        <v>1197</v>
      </c>
      <c r="G253" s="67" t="s">
        <v>199</v>
      </c>
      <c r="H253" s="67" t="s">
        <v>199</v>
      </c>
      <c r="I253" s="67" t="s">
        <v>199</v>
      </c>
      <c r="J253" s="67" t="s">
        <v>199</v>
      </c>
      <c r="K253" s="67" t="s">
        <v>1876</v>
      </c>
      <c r="L253" s="67" t="s">
        <v>1877</v>
      </c>
      <c r="M253" s="67" t="s">
        <v>1397</v>
      </c>
      <c r="N253" s="78" t="s">
        <v>817</v>
      </c>
      <c r="O253" s="67" t="s">
        <v>1279</v>
      </c>
      <c r="P253" s="67" t="s">
        <v>1698</v>
      </c>
      <c r="Q253" s="70">
        <v>45458</v>
      </c>
      <c r="R253" s="70">
        <v>45488</v>
      </c>
      <c r="S253" s="70" t="s">
        <v>1709</v>
      </c>
      <c r="T253" s="86">
        <f>(3.2*20*1)*(10000000/30/8)</f>
        <v>2666666.6666666665</v>
      </c>
      <c r="U253" s="87">
        <v>189</v>
      </c>
      <c r="V253" s="67"/>
      <c r="W253" s="67" t="s">
        <v>356</v>
      </c>
      <c r="X253" s="67" t="s">
        <v>852</v>
      </c>
      <c r="Y253" s="67" t="s">
        <v>1694</v>
      </c>
      <c r="Z253" s="83" t="s">
        <v>199</v>
      </c>
      <c r="AA253" s="83" t="s">
        <v>199</v>
      </c>
      <c r="AB253" s="67" t="s">
        <v>1719</v>
      </c>
      <c r="AC253" s="67" t="s">
        <v>199</v>
      </c>
      <c r="AD253" s="67" t="s">
        <v>199</v>
      </c>
      <c r="AE253" s="67" t="s">
        <v>199</v>
      </c>
      <c r="AF253" s="67" t="s">
        <v>199</v>
      </c>
      <c r="AG253" s="67" t="s">
        <v>199</v>
      </c>
      <c r="AH253" s="67" t="s">
        <v>404</v>
      </c>
      <c r="AI253" s="67" t="s">
        <v>405</v>
      </c>
      <c r="AJ253" s="67" t="s">
        <v>666</v>
      </c>
    </row>
    <row r="254" spans="2:36" ht="171" hidden="1" x14ac:dyDescent="0.2">
      <c r="B254" s="67" t="s">
        <v>455</v>
      </c>
      <c r="C254" s="68" t="s">
        <v>873</v>
      </c>
      <c r="D254" s="67" t="s">
        <v>1253</v>
      </c>
      <c r="E254" s="67" t="s">
        <v>1392</v>
      </c>
      <c r="F254" s="67" t="s">
        <v>1197</v>
      </c>
      <c r="G254" s="67" t="s">
        <v>199</v>
      </c>
      <c r="H254" s="67" t="s">
        <v>199</v>
      </c>
      <c r="I254" s="67" t="s">
        <v>199</v>
      </c>
      <c r="J254" s="67" t="s">
        <v>199</v>
      </c>
      <c r="K254" s="67" t="s">
        <v>1398</v>
      </c>
      <c r="L254" s="67" t="s">
        <v>1399</v>
      </c>
      <c r="M254" s="67" t="s">
        <v>1400</v>
      </c>
      <c r="N254" s="78" t="s">
        <v>817</v>
      </c>
      <c r="O254" s="67" t="s">
        <v>1279</v>
      </c>
      <c r="P254" s="67" t="s">
        <v>1698</v>
      </c>
      <c r="Q254" s="77">
        <v>45352</v>
      </c>
      <c r="R254" s="77">
        <v>45046</v>
      </c>
      <c r="S254" s="70" t="s">
        <v>1709</v>
      </c>
      <c r="T254" s="86">
        <f>(5.6*20*2)*(10000000/30/8)</f>
        <v>9333333.3333333321</v>
      </c>
      <c r="U254" s="87">
        <v>189</v>
      </c>
      <c r="V254" s="67"/>
      <c r="W254" s="67" t="s">
        <v>356</v>
      </c>
      <c r="X254" s="67" t="s">
        <v>852</v>
      </c>
      <c r="Y254" s="67" t="s">
        <v>1721</v>
      </c>
      <c r="Z254" s="83" t="s">
        <v>199</v>
      </c>
      <c r="AA254" s="83" t="s">
        <v>199</v>
      </c>
      <c r="AB254" s="67" t="s">
        <v>1719</v>
      </c>
      <c r="AC254" s="67" t="s">
        <v>199</v>
      </c>
      <c r="AD254" s="67" t="s">
        <v>199</v>
      </c>
      <c r="AE254" s="67" t="s">
        <v>199</v>
      </c>
      <c r="AF254" s="67" t="s">
        <v>199</v>
      </c>
      <c r="AG254" s="67" t="s">
        <v>199</v>
      </c>
      <c r="AH254" s="67" t="s">
        <v>199</v>
      </c>
      <c r="AI254" s="67" t="s">
        <v>199</v>
      </c>
      <c r="AJ254" s="67" t="s">
        <v>666</v>
      </c>
    </row>
    <row r="255" spans="2:36" ht="185.25" hidden="1" x14ac:dyDescent="0.2">
      <c r="B255" s="67" t="s">
        <v>455</v>
      </c>
      <c r="C255" s="68" t="s">
        <v>873</v>
      </c>
      <c r="D255" s="67" t="s">
        <v>1310</v>
      </c>
      <c r="E255" s="67" t="s">
        <v>1417</v>
      </c>
      <c r="F255" s="67" t="s">
        <v>1197</v>
      </c>
      <c r="G255" s="67" t="s">
        <v>878</v>
      </c>
      <c r="H255" s="67" t="s">
        <v>199</v>
      </c>
      <c r="I255" s="67" t="s">
        <v>199</v>
      </c>
      <c r="J255" s="67" t="s">
        <v>199</v>
      </c>
      <c r="K255" s="67" t="s">
        <v>1878</v>
      </c>
      <c r="L255" s="67" t="s">
        <v>1879</v>
      </c>
      <c r="M255" s="67" t="s">
        <v>1880</v>
      </c>
      <c r="N255" s="67" t="s">
        <v>1314</v>
      </c>
      <c r="O255" s="67"/>
      <c r="P255" s="67" t="s">
        <v>99</v>
      </c>
      <c r="Q255" s="70">
        <v>45306</v>
      </c>
      <c r="R255" s="70">
        <v>45380</v>
      </c>
      <c r="S255" s="70" t="s">
        <v>1709</v>
      </c>
      <c r="T255" s="77"/>
      <c r="U255" s="77"/>
      <c r="V255" s="106">
        <v>0.3</v>
      </c>
      <c r="W255" s="67" t="s">
        <v>207</v>
      </c>
      <c r="X255" s="67" t="s">
        <v>357</v>
      </c>
      <c r="Y255" s="67" t="s">
        <v>199</v>
      </c>
      <c r="Z255" s="67" t="s">
        <v>199</v>
      </c>
      <c r="AA255" s="83" t="s">
        <v>199</v>
      </c>
      <c r="AB255" s="67" t="s">
        <v>1714</v>
      </c>
      <c r="AC255" s="67" t="s">
        <v>199</v>
      </c>
      <c r="AD255" s="67" t="s">
        <v>199</v>
      </c>
      <c r="AE255" s="67" t="s">
        <v>199</v>
      </c>
      <c r="AF255" s="67" t="s">
        <v>199</v>
      </c>
      <c r="AG255" s="67" t="s">
        <v>199</v>
      </c>
      <c r="AH255" s="67" t="s">
        <v>199</v>
      </c>
      <c r="AI255" s="67" t="s">
        <v>199</v>
      </c>
      <c r="AJ255" s="67" t="s">
        <v>502</v>
      </c>
    </row>
    <row r="256" spans="2:36" ht="185.25" hidden="1" x14ac:dyDescent="0.2">
      <c r="B256" s="67" t="s">
        <v>455</v>
      </c>
      <c r="C256" s="68" t="s">
        <v>873</v>
      </c>
      <c r="D256" s="67" t="s">
        <v>1310</v>
      </c>
      <c r="E256" s="67" t="s">
        <v>1417</v>
      </c>
      <c r="F256" s="67" t="s">
        <v>1197</v>
      </c>
      <c r="G256" s="67" t="s">
        <v>878</v>
      </c>
      <c r="H256" s="67" t="s">
        <v>199</v>
      </c>
      <c r="I256" s="67" t="s">
        <v>199</v>
      </c>
      <c r="J256" s="67" t="s">
        <v>199</v>
      </c>
      <c r="K256" s="67" t="s">
        <v>1421</v>
      </c>
      <c r="L256" s="67" t="s">
        <v>1422</v>
      </c>
      <c r="M256" s="67" t="s">
        <v>1423</v>
      </c>
      <c r="N256" s="67" t="s">
        <v>1314</v>
      </c>
      <c r="O256" s="67"/>
      <c r="P256" s="67" t="s">
        <v>99</v>
      </c>
      <c r="Q256" s="70">
        <v>45306</v>
      </c>
      <c r="R256" s="70">
        <v>45656</v>
      </c>
      <c r="S256" s="70" t="s">
        <v>1709</v>
      </c>
      <c r="T256" s="77"/>
      <c r="U256" s="77"/>
      <c r="V256" s="106">
        <v>0.7</v>
      </c>
      <c r="W256" s="67" t="s">
        <v>1724</v>
      </c>
      <c r="X256" s="67" t="s">
        <v>357</v>
      </c>
      <c r="Y256" s="67" t="s">
        <v>199</v>
      </c>
      <c r="Z256" s="67" t="s">
        <v>199</v>
      </c>
      <c r="AA256" s="83" t="s">
        <v>199</v>
      </c>
      <c r="AB256" s="67" t="s">
        <v>1714</v>
      </c>
      <c r="AC256" s="67" t="s">
        <v>199</v>
      </c>
      <c r="AD256" s="67" t="s">
        <v>199</v>
      </c>
      <c r="AE256" s="67" t="s">
        <v>199</v>
      </c>
      <c r="AF256" s="67" t="s">
        <v>199</v>
      </c>
      <c r="AG256" s="67" t="s">
        <v>199</v>
      </c>
      <c r="AH256" s="67" t="s">
        <v>199</v>
      </c>
      <c r="AI256" s="67" t="s">
        <v>199</v>
      </c>
      <c r="AJ256" s="67" t="s">
        <v>502</v>
      </c>
    </row>
    <row r="257" spans="2:36" ht="185.25" hidden="1" x14ac:dyDescent="0.2">
      <c r="B257" s="67" t="s">
        <v>455</v>
      </c>
      <c r="C257" s="68" t="s">
        <v>873</v>
      </c>
      <c r="D257" s="67" t="s">
        <v>1310</v>
      </c>
      <c r="E257" s="67" t="s">
        <v>1424</v>
      </c>
      <c r="F257" s="67" t="s">
        <v>1197</v>
      </c>
      <c r="G257" s="67" t="s">
        <v>878</v>
      </c>
      <c r="H257" s="67" t="s">
        <v>199</v>
      </c>
      <c r="I257" s="67" t="s">
        <v>199</v>
      </c>
      <c r="J257" s="67" t="s">
        <v>199</v>
      </c>
      <c r="K257" s="67" t="s">
        <v>1425</v>
      </c>
      <c r="L257" s="67" t="s">
        <v>1881</v>
      </c>
      <c r="M257" s="67" t="s">
        <v>1424</v>
      </c>
      <c r="N257" s="67" t="s">
        <v>1314</v>
      </c>
      <c r="O257" s="67"/>
      <c r="P257" s="67" t="s">
        <v>1702</v>
      </c>
      <c r="Q257" s="70">
        <v>45306</v>
      </c>
      <c r="R257" s="70">
        <v>45380</v>
      </c>
      <c r="S257" s="70" t="s">
        <v>1709</v>
      </c>
      <c r="T257" s="77"/>
      <c r="U257" s="77"/>
      <c r="V257" s="106">
        <v>0.3</v>
      </c>
      <c r="W257" s="67" t="s">
        <v>357</v>
      </c>
      <c r="X257" s="67" t="s">
        <v>207</v>
      </c>
      <c r="Y257" s="67" t="s">
        <v>199</v>
      </c>
      <c r="Z257" s="67" t="s">
        <v>199</v>
      </c>
      <c r="AA257" s="83" t="s">
        <v>199</v>
      </c>
      <c r="AB257" s="67" t="s">
        <v>1714</v>
      </c>
      <c r="AC257" s="67" t="s">
        <v>1719</v>
      </c>
      <c r="AD257" s="67" t="s">
        <v>199</v>
      </c>
      <c r="AE257" s="67" t="s">
        <v>199</v>
      </c>
      <c r="AF257" s="67" t="s">
        <v>199</v>
      </c>
      <c r="AG257" s="67" t="s">
        <v>199</v>
      </c>
      <c r="AH257" s="67" t="s">
        <v>199</v>
      </c>
      <c r="AI257" s="67" t="s">
        <v>199</v>
      </c>
      <c r="AJ257" s="67" t="s">
        <v>502</v>
      </c>
    </row>
    <row r="258" spans="2:36" ht="185.25" hidden="1" x14ac:dyDescent="0.2">
      <c r="B258" s="67" t="s">
        <v>455</v>
      </c>
      <c r="C258" s="68" t="s">
        <v>873</v>
      </c>
      <c r="D258" s="67" t="s">
        <v>1310</v>
      </c>
      <c r="E258" s="67" t="s">
        <v>1424</v>
      </c>
      <c r="F258" s="67" t="s">
        <v>1197</v>
      </c>
      <c r="G258" s="67" t="s">
        <v>878</v>
      </c>
      <c r="H258" s="67" t="s">
        <v>199</v>
      </c>
      <c r="I258" s="67" t="s">
        <v>199</v>
      </c>
      <c r="J258" s="67" t="s">
        <v>199</v>
      </c>
      <c r="K258" s="67" t="s">
        <v>1427</v>
      </c>
      <c r="L258" s="67" t="s">
        <v>1882</v>
      </c>
      <c r="M258" s="67" t="s">
        <v>1423</v>
      </c>
      <c r="N258" s="67" t="s">
        <v>1314</v>
      </c>
      <c r="O258" s="67"/>
      <c r="P258" s="67" t="s">
        <v>1702</v>
      </c>
      <c r="Q258" s="70">
        <v>45383</v>
      </c>
      <c r="R258" s="70">
        <v>45641</v>
      </c>
      <c r="S258" s="70" t="s">
        <v>1698</v>
      </c>
      <c r="T258" s="77"/>
      <c r="U258" s="77"/>
      <c r="V258" s="106">
        <v>0.7</v>
      </c>
      <c r="W258" s="67" t="s">
        <v>357</v>
      </c>
      <c r="X258" s="67" t="s">
        <v>1724</v>
      </c>
      <c r="Y258" s="67" t="s">
        <v>199</v>
      </c>
      <c r="Z258" s="67" t="s">
        <v>199</v>
      </c>
      <c r="AA258" s="83" t="s">
        <v>199</v>
      </c>
      <c r="AB258" s="67" t="s">
        <v>1714</v>
      </c>
      <c r="AC258" s="67" t="s">
        <v>199</v>
      </c>
      <c r="AD258" s="67" t="s">
        <v>199</v>
      </c>
      <c r="AE258" s="67" t="s">
        <v>199</v>
      </c>
      <c r="AF258" s="67" t="s">
        <v>199</v>
      </c>
      <c r="AG258" s="67" t="s">
        <v>199</v>
      </c>
      <c r="AH258" s="67" t="s">
        <v>199</v>
      </c>
      <c r="AI258" s="67" t="s">
        <v>199</v>
      </c>
      <c r="AJ258" s="67" t="s">
        <v>502</v>
      </c>
    </row>
    <row r="259" spans="2:36" ht="185.25" hidden="1" x14ac:dyDescent="0.2">
      <c r="B259" s="67" t="s">
        <v>455</v>
      </c>
      <c r="C259" s="68" t="s">
        <v>873</v>
      </c>
      <c r="D259" s="67" t="s">
        <v>1310</v>
      </c>
      <c r="E259" s="67" t="s">
        <v>1429</v>
      </c>
      <c r="F259" s="67" t="s">
        <v>1197</v>
      </c>
      <c r="G259" s="67" t="s">
        <v>878</v>
      </c>
      <c r="H259" s="67" t="s">
        <v>199</v>
      </c>
      <c r="I259" s="67" t="s">
        <v>199</v>
      </c>
      <c r="J259" s="67" t="s">
        <v>199</v>
      </c>
      <c r="K259" s="67" t="s">
        <v>1430</v>
      </c>
      <c r="L259" s="67" t="s">
        <v>1431</v>
      </c>
      <c r="M259" s="67" t="s">
        <v>1883</v>
      </c>
      <c r="N259" s="67" t="s">
        <v>1314</v>
      </c>
      <c r="O259" s="67" t="s">
        <v>1416</v>
      </c>
      <c r="P259" s="67" t="s">
        <v>1884</v>
      </c>
      <c r="Q259" s="70">
        <v>45306</v>
      </c>
      <c r="R259" s="70">
        <v>45380</v>
      </c>
      <c r="S259" s="70" t="s">
        <v>1709</v>
      </c>
      <c r="T259" s="77"/>
      <c r="U259" s="77"/>
      <c r="V259" s="106">
        <v>1</v>
      </c>
      <c r="W259" s="67" t="s">
        <v>357</v>
      </c>
      <c r="X259" s="67" t="s">
        <v>199</v>
      </c>
      <c r="Y259" s="67" t="s">
        <v>199</v>
      </c>
      <c r="Z259" s="67" t="s">
        <v>199</v>
      </c>
      <c r="AA259" s="67" t="s">
        <v>199</v>
      </c>
      <c r="AB259" s="67" t="s">
        <v>1714</v>
      </c>
      <c r="AC259" s="67" t="s">
        <v>199</v>
      </c>
      <c r="AD259" s="67" t="s">
        <v>199</v>
      </c>
      <c r="AE259" s="67" t="s">
        <v>199</v>
      </c>
      <c r="AF259" s="67" t="s">
        <v>199</v>
      </c>
      <c r="AG259" s="67" t="s">
        <v>199</v>
      </c>
      <c r="AH259" s="67" t="s">
        <v>199</v>
      </c>
      <c r="AI259" s="67" t="s">
        <v>199</v>
      </c>
      <c r="AJ259" s="67" t="s">
        <v>502</v>
      </c>
    </row>
    <row r="260" spans="2:36" ht="171" hidden="1" x14ac:dyDescent="0.2">
      <c r="B260" s="67" t="s">
        <v>455</v>
      </c>
      <c r="C260" s="68" t="s">
        <v>873</v>
      </c>
      <c r="D260" s="67" t="s">
        <v>1253</v>
      </c>
      <c r="E260" s="67" t="s">
        <v>1404</v>
      </c>
      <c r="F260" s="67" t="s">
        <v>1197</v>
      </c>
      <c r="G260" s="67" t="s">
        <v>877</v>
      </c>
      <c r="H260" s="67" t="s">
        <v>199</v>
      </c>
      <c r="I260" s="67" t="s">
        <v>199</v>
      </c>
      <c r="J260" s="67" t="s">
        <v>199</v>
      </c>
      <c r="K260" s="67" t="s">
        <v>1405</v>
      </c>
      <c r="L260" s="67" t="s">
        <v>1406</v>
      </c>
      <c r="M260" s="69" t="s">
        <v>1407</v>
      </c>
      <c r="N260" s="67" t="s">
        <v>1314</v>
      </c>
      <c r="O260" s="67" t="s">
        <v>1408</v>
      </c>
      <c r="P260" s="67" t="s">
        <v>1702</v>
      </c>
      <c r="Q260" s="70">
        <v>45306</v>
      </c>
      <c r="R260" s="70">
        <v>45534</v>
      </c>
      <c r="S260" s="70" t="s">
        <v>1709</v>
      </c>
      <c r="T260" s="53"/>
      <c r="U260" s="67"/>
      <c r="V260" s="53">
        <v>0.5</v>
      </c>
      <c r="W260" s="67" t="s">
        <v>357</v>
      </c>
      <c r="X260" s="67" t="s">
        <v>199</v>
      </c>
      <c r="Y260" s="67" t="s">
        <v>199</v>
      </c>
      <c r="Z260" s="67" t="s">
        <v>199</v>
      </c>
      <c r="AA260" s="67" t="s">
        <v>199</v>
      </c>
      <c r="AB260" s="67" t="s">
        <v>1714</v>
      </c>
      <c r="AC260" s="67" t="s">
        <v>199</v>
      </c>
      <c r="AD260" s="67" t="s">
        <v>199</v>
      </c>
      <c r="AE260" s="67" t="s">
        <v>199</v>
      </c>
      <c r="AF260" s="67" t="s">
        <v>199</v>
      </c>
      <c r="AG260" s="67" t="s">
        <v>199</v>
      </c>
      <c r="AH260" s="67" t="s">
        <v>199</v>
      </c>
      <c r="AI260" s="67" t="s">
        <v>199</v>
      </c>
      <c r="AJ260" s="67" t="s">
        <v>502</v>
      </c>
    </row>
    <row r="261" spans="2:36" ht="171" hidden="1" x14ac:dyDescent="0.2">
      <c r="B261" s="67" t="s">
        <v>455</v>
      </c>
      <c r="C261" s="68" t="s">
        <v>873</v>
      </c>
      <c r="D261" s="67" t="s">
        <v>1253</v>
      </c>
      <c r="E261" s="67" t="s">
        <v>1404</v>
      </c>
      <c r="F261" s="67" t="s">
        <v>1197</v>
      </c>
      <c r="G261" s="67" t="s">
        <v>877</v>
      </c>
      <c r="H261" s="67" t="s">
        <v>199</v>
      </c>
      <c r="I261" s="67" t="s">
        <v>199</v>
      </c>
      <c r="J261" s="67" t="s">
        <v>199</v>
      </c>
      <c r="K261" s="67" t="s">
        <v>1409</v>
      </c>
      <c r="L261" s="67" t="s">
        <v>1885</v>
      </c>
      <c r="M261" s="69" t="s">
        <v>1411</v>
      </c>
      <c r="N261" s="67" t="s">
        <v>1314</v>
      </c>
      <c r="O261" s="67"/>
      <c r="P261" s="67" t="s">
        <v>1884</v>
      </c>
      <c r="Q261" s="70">
        <v>45306</v>
      </c>
      <c r="R261" s="70">
        <v>45534</v>
      </c>
      <c r="S261" s="70" t="s">
        <v>1709</v>
      </c>
      <c r="T261" s="53"/>
      <c r="U261" s="67"/>
      <c r="V261" s="53">
        <v>0.5</v>
      </c>
      <c r="W261" s="67" t="s">
        <v>357</v>
      </c>
      <c r="X261" s="67" t="s">
        <v>199</v>
      </c>
      <c r="Y261" s="67" t="s">
        <v>199</v>
      </c>
      <c r="Z261" s="67" t="s">
        <v>199</v>
      </c>
      <c r="AA261" s="67" t="s">
        <v>199</v>
      </c>
      <c r="AB261" s="67" t="s">
        <v>1714</v>
      </c>
      <c r="AC261" s="67" t="s">
        <v>199</v>
      </c>
      <c r="AD261" s="67" t="s">
        <v>199</v>
      </c>
      <c r="AE261" s="67" t="s">
        <v>199</v>
      </c>
      <c r="AF261" s="67" t="s">
        <v>199</v>
      </c>
      <c r="AG261" s="67" t="s">
        <v>199</v>
      </c>
      <c r="AH261" s="67" t="s">
        <v>199</v>
      </c>
      <c r="AI261" s="67" t="s">
        <v>199</v>
      </c>
      <c r="AJ261" s="67" t="s">
        <v>502</v>
      </c>
    </row>
    <row r="262" spans="2:36" ht="171" hidden="1" x14ac:dyDescent="0.2">
      <c r="B262" s="67" t="s">
        <v>455</v>
      </c>
      <c r="C262" s="68" t="s">
        <v>873</v>
      </c>
      <c r="D262" s="67" t="s">
        <v>1253</v>
      </c>
      <c r="E262" s="67" t="s">
        <v>1412</v>
      </c>
      <c r="F262" s="67" t="s">
        <v>1197</v>
      </c>
      <c r="G262" s="67" t="s">
        <v>877</v>
      </c>
      <c r="H262" s="67" t="s">
        <v>199</v>
      </c>
      <c r="I262" s="67" t="s">
        <v>199</v>
      </c>
      <c r="J262" s="67" t="s">
        <v>199</v>
      </c>
      <c r="K262" s="67" t="s">
        <v>1413</v>
      </c>
      <c r="L262" s="67" t="s">
        <v>1886</v>
      </c>
      <c r="M262" s="69" t="s">
        <v>1415</v>
      </c>
      <c r="N262" s="67" t="s">
        <v>1314</v>
      </c>
      <c r="O262" s="67" t="s">
        <v>1416</v>
      </c>
      <c r="P262" s="67" t="s">
        <v>1884</v>
      </c>
      <c r="Q262" s="70">
        <v>45306</v>
      </c>
      <c r="R262" s="70">
        <v>45381</v>
      </c>
      <c r="S262" s="70" t="s">
        <v>1709</v>
      </c>
      <c r="T262" s="53"/>
      <c r="U262" s="67"/>
      <c r="V262" s="53">
        <v>1</v>
      </c>
      <c r="W262" s="67" t="s">
        <v>207</v>
      </c>
      <c r="X262" s="67" t="s">
        <v>199</v>
      </c>
      <c r="Y262" s="67" t="s">
        <v>199</v>
      </c>
      <c r="Z262" s="67" t="s">
        <v>199</v>
      </c>
      <c r="AA262" s="67" t="s">
        <v>199</v>
      </c>
      <c r="AB262" s="67" t="s">
        <v>1714</v>
      </c>
      <c r="AC262" s="67" t="s">
        <v>199</v>
      </c>
      <c r="AD262" s="67" t="s">
        <v>199</v>
      </c>
      <c r="AE262" s="67" t="s">
        <v>199</v>
      </c>
      <c r="AF262" s="67" t="s">
        <v>199</v>
      </c>
      <c r="AG262" s="67" t="s">
        <v>199</v>
      </c>
      <c r="AH262" s="67" t="s">
        <v>199</v>
      </c>
      <c r="AI262" s="67" t="s">
        <v>199</v>
      </c>
      <c r="AJ262" s="67" t="s">
        <v>502</v>
      </c>
    </row>
    <row r="263" spans="2:36" ht="142.5" hidden="1" x14ac:dyDescent="0.2">
      <c r="B263" s="67" t="s">
        <v>193</v>
      </c>
      <c r="C263" s="68" t="s">
        <v>1678</v>
      </c>
      <c r="D263" s="67" t="s">
        <v>1446</v>
      </c>
      <c r="E263" s="67" t="s">
        <v>1448</v>
      </c>
      <c r="F263" s="67" t="s">
        <v>1197</v>
      </c>
      <c r="G263" s="67" t="s">
        <v>1449</v>
      </c>
      <c r="H263" s="67" t="s">
        <v>199</v>
      </c>
      <c r="I263" s="67" t="s">
        <v>199</v>
      </c>
      <c r="J263" s="67" t="s">
        <v>199</v>
      </c>
      <c r="K263" s="67" t="s">
        <v>1450</v>
      </c>
      <c r="L263" s="67" t="s">
        <v>1887</v>
      </c>
      <c r="M263" s="69" t="s">
        <v>1452</v>
      </c>
      <c r="N263" s="67" t="s">
        <v>1437</v>
      </c>
      <c r="O263" s="67" t="s">
        <v>1453</v>
      </c>
      <c r="P263" s="84" t="s">
        <v>99</v>
      </c>
      <c r="Q263" s="70">
        <v>45301</v>
      </c>
      <c r="R263" s="70">
        <v>45332</v>
      </c>
      <c r="S263" s="70" t="s">
        <v>0</v>
      </c>
      <c r="T263" s="53"/>
      <c r="U263" s="67"/>
      <c r="V263" s="82">
        <v>0.2</v>
      </c>
      <c r="W263" s="67" t="s">
        <v>1674</v>
      </c>
      <c r="X263" s="67" t="s">
        <v>199</v>
      </c>
      <c r="Y263" s="67" t="s">
        <v>199</v>
      </c>
      <c r="Z263" s="67" t="s">
        <v>199</v>
      </c>
      <c r="AA263" s="67" t="s">
        <v>199</v>
      </c>
      <c r="AB263" s="67" t="s">
        <v>1714</v>
      </c>
      <c r="AC263" s="67" t="s">
        <v>249</v>
      </c>
      <c r="AD263" s="67" t="s">
        <v>1719</v>
      </c>
      <c r="AE263" s="67" t="s">
        <v>199</v>
      </c>
      <c r="AF263" s="67" t="s">
        <v>199</v>
      </c>
      <c r="AG263" s="67" t="s">
        <v>199</v>
      </c>
      <c r="AH263" s="67" t="s">
        <v>199</v>
      </c>
      <c r="AI263" s="67" t="s">
        <v>199</v>
      </c>
      <c r="AJ263" s="67" t="s">
        <v>502</v>
      </c>
    </row>
    <row r="264" spans="2:36" ht="142.5" hidden="1" x14ac:dyDescent="0.2">
      <c r="B264" s="67" t="s">
        <v>193</v>
      </c>
      <c r="C264" s="68" t="s">
        <v>1678</v>
      </c>
      <c r="D264" s="67" t="s">
        <v>1446</v>
      </c>
      <c r="E264" s="67" t="s">
        <v>1448</v>
      </c>
      <c r="F264" s="67" t="s">
        <v>1197</v>
      </c>
      <c r="G264" s="67" t="s">
        <v>1449</v>
      </c>
      <c r="H264" s="67" t="s">
        <v>199</v>
      </c>
      <c r="I264" s="67" t="s">
        <v>199</v>
      </c>
      <c r="J264" s="67" t="s">
        <v>199</v>
      </c>
      <c r="K264" s="67" t="s">
        <v>1454</v>
      </c>
      <c r="L264" s="67" t="s">
        <v>1455</v>
      </c>
      <c r="M264" s="69" t="s">
        <v>1456</v>
      </c>
      <c r="N264" s="67" t="s">
        <v>1314</v>
      </c>
      <c r="O264" s="67" t="s">
        <v>1457</v>
      </c>
      <c r="P264" s="84" t="s">
        <v>99</v>
      </c>
      <c r="Q264" s="70">
        <v>45352</v>
      </c>
      <c r="R264" s="70">
        <v>45442</v>
      </c>
      <c r="S264" s="70" t="s">
        <v>0</v>
      </c>
      <c r="T264" s="53"/>
      <c r="U264" s="67"/>
      <c r="V264" s="82">
        <v>0.8</v>
      </c>
      <c r="W264" s="67" t="s">
        <v>1674</v>
      </c>
      <c r="X264" s="67" t="s">
        <v>199</v>
      </c>
      <c r="Y264" s="67" t="s">
        <v>199</v>
      </c>
      <c r="Z264" s="67" t="s">
        <v>199</v>
      </c>
      <c r="AA264" s="67" t="s">
        <v>199</v>
      </c>
      <c r="AB264" s="67" t="s">
        <v>1714</v>
      </c>
      <c r="AC264" s="67" t="s">
        <v>249</v>
      </c>
      <c r="AD264" s="67" t="s">
        <v>1719</v>
      </c>
      <c r="AE264" s="67" t="s">
        <v>199</v>
      </c>
      <c r="AF264" s="67" t="s">
        <v>199</v>
      </c>
      <c r="AG264" s="67" t="s">
        <v>199</v>
      </c>
      <c r="AH264" s="67" t="s">
        <v>199</v>
      </c>
      <c r="AI264" s="67" t="s">
        <v>199</v>
      </c>
      <c r="AJ264" s="67" t="s">
        <v>502</v>
      </c>
    </row>
    <row r="265" spans="2:36" ht="142.5" hidden="1" x14ac:dyDescent="0.2">
      <c r="B265" s="67" t="s">
        <v>193</v>
      </c>
      <c r="C265" s="68" t="s">
        <v>1678</v>
      </c>
      <c r="D265" s="67" t="s">
        <v>1446</v>
      </c>
      <c r="E265" s="67" t="s">
        <v>1458</v>
      </c>
      <c r="F265" s="67" t="s">
        <v>1197</v>
      </c>
      <c r="G265" s="67" t="s">
        <v>1449</v>
      </c>
      <c r="H265" s="67" t="s">
        <v>199</v>
      </c>
      <c r="I265" s="67" t="s">
        <v>199</v>
      </c>
      <c r="J265" s="67" t="s">
        <v>199</v>
      </c>
      <c r="K265" s="67" t="s">
        <v>1888</v>
      </c>
      <c r="L265" s="67" t="s">
        <v>1460</v>
      </c>
      <c r="M265" s="69" t="s">
        <v>1461</v>
      </c>
      <c r="N265" s="67" t="s">
        <v>1462</v>
      </c>
      <c r="O265" s="67" t="s">
        <v>1463</v>
      </c>
      <c r="P265" s="67" t="s">
        <v>1702</v>
      </c>
      <c r="Q265" s="70">
        <v>45514</v>
      </c>
      <c r="R265" s="70">
        <v>45641</v>
      </c>
      <c r="S265" s="70" t="s">
        <v>1709</v>
      </c>
      <c r="T265" s="108">
        <f>(4*20*4)*(10000000/30/8)</f>
        <v>13333333.333333332</v>
      </c>
      <c r="U265" s="67">
        <v>188</v>
      </c>
      <c r="V265" s="82">
        <v>0.5</v>
      </c>
      <c r="W265" s="67" t="s">
        <v>207</v>
      </c>
      <c r="X265" s="109" t="s">
        <v>465</v>
      </c>
      <c r="Y265" s="67" t="s">
        <v>199</v>
      </c>
      <c r="Z265" s="67" t="s">
        <v>199</v>
      </c>
      <c r="AA265" s="83" t="s">
        <v>199</v>
      </c>
      <c r="AB265" s="67" t="s">
        <v>1714</v>
      </c>
      <c r="AC265" s="67" t="s">
        <v>1719</v>
      </c>
      <c r="AD265" s="67" t="s">
        <v>199</v>
      </c>
      <c r="AE265" s="67" t="s">
        <v>199</v>
      </c>
      <c r="AF265" s="67" t="s">
        <v>199</v>
      </c>
      <c r="AG265" s="67" t="s">
        <v>199</v>
      </c>
      <c r="AH265" s="67" t="s">
        <v>199</v>
      </c>
      <c r="AI265" s="67" t="s">
        <v>199</v>
      </c>
      <c r="AJ265" s="67" t="s">
        <v>502</v>
      </c>
    </row>
    <row r="266" spans="2:36" ht="142.5" hidden="1" x14ac:dyDescent="0.2">
      <c r="B266" s="67" t="s">
        <v>193</v>
      </c>
      <c r="C266" s="68" t="s">
        <v>1678</v>
      </c>
      <c r="D266" s="67" t="s">
        <v>1446</v>
      </c>
      <c r="E266" s="67" t="s">
        <v>1458</v>
      </c>
      <c r="F266" s="67" t="s">
        <v>1197</v>
      </c>
      <c r="G266" s="67" t="s">
        <v>1449</v>
      </c>
      <c r="H266" s="67" t="s">
        <v>199</v>
      </c>
      <c r="I266" s="67" t="s">
        <v>199</v>
      </c>
      <c r="J266" s="67" t="s">
        <v>199</v>
      </c>
      <c r="K266" s="67" t="s">
        <v>1464</v>
      </c>
      <c r="L266" s="67" t="s">
        <v>1460</v>
      </c>
      <c r="M266" s="69" t="s">
        <v>1465</v>
      </c>
      <c r="N266" s="67" t="s">
        <v>1437</v>
      </c>
      <c r="O266" s="67" t="s">
        <v>1453</v>
      </c>
      <c r="P266" s="67" t="s">
        <v>1889</v>
      </c>
      <c r="Q266" s="70">
        <v>45611</v>
      </c>
      <c r="R266" s="70">
        <v>45641</v>
      </c>
      <c r="S266" s="70" t="s">
        <v>1709</v>
      </c>
      <c r="T266" s="53"/>
      <c r="U266" s="67"/>
      <c r="V266" s="82">
        <v>0.5</v>
      </c>
      <c r="W266" s="67" t="s">
        <v>207</v>
      </c>
      <c r="X266" s="109" t="s">
        <v>465</v>
      </c>
      <c r="Y266" s="67" t="s">
        <v>199</v>
      </c>
      <c r="Z266" s="67" t="s">
        <v>199</v>
      </c>
      <c r="AA266" s="83" t="s">
        <v>199</v>
      </c>
      <c r="AB266" s="67" t="s">
        <v>1714</v>
      </c>
      <c r="AC266" s="67" t="s">
        <v>1719</v>
      </c>
      <c r="AD266" s="67" t="s">
        <v>199</v>
      </c>
      <c r="AE266" s="67" t="s">
        <v>199</v>
      </c>
      <c r="AF266" s="67" t="s">
        <v>199</v>
      </c>
      <c r="AG266" s="67" t="s">
        <v>199</v>
      </c>
      <c r="AH266" s="67" t="s">
        <v>199</v>
      </c>
      <c r="AI266" s="67" t="s">
        <v>199</v>
      </c>
      <c r="AJ266" s="67" t="s">
        <v>502</v>
      </c>
    </row>
    <row r="267" spans="2:36" ht="142.5" hidden="1" x14ac:dyDescent="0.2">
      <c r="B267" s="109" t="s">
        <v>193</v>
      </c>
      <c r="C267" s="109" t="s">
        <v>1678</v>
      </c>
      <c r="D267" s="109" t="s">
        <v>1446</v>
      </c>
      <c r="E267" s="109" t="s">
        <v>1458</v>
      </c>
      <c r="F267" s="109" t="s">
        <v>1197</v>
      </c>
      <c r="G267" s="67" t="s">
        <v>1449</v>
      </c>
      <c r="H267" s="67" t="s">
        <v>199</v>
      </c>
      <c r="I267" s="67" t="s">
        <v>199</v>
      </c>
      <c r="J267" s="67" t="s">
        <v>199</v>
      </c>
      <c r="K267" s="109" t="s">
        <v>1890</v>
      </c>
      <c r="L267" s="109" t="s">
        <v>1891</v>
      </c>
      <c r="M267" s="110" t="s">
        <v>1468</v>
      </c>
      <c r="N267" s="109" t="s">
        <v>1314</v>
      </c>
      <c r="O267" s="109" t="s">
        <v>1457</v>
      </c>
      <c r="P267" s="109" t="s">
        <v>1698</v>
      </c>
      <c r="Q267" s="111">
        <v>45292</v>
      </c>
      <c r="R267" s="111">
        <v>45565</v>
      </c>
      <c r="S267" s="111" t="s">
        <v>1698</v>
      </c>
      <c r="T267" s="112">
        <v>0</v>
      </c>
      <c r="U267" s="109">
        <v>0</v>
      </c>
      <c r="V267" s="109">
        <v>50</v>
      </c>
      <c r="W267" s="109" t="s">
        <v>207</v>
      </c>
      <c r="X267" s="109" t="s">
        <v>1721</v>
      </c>
      <c r="Y267" s="109" t="s">
        <v>465</v>
      </c>
      <c r="Z267" s="109" t="s">
        <v>199</v>
      </c>
      <c r="AA267" s="83" t="s">
        <v>199</v>
      </c>
      <c r="AB267" s="109" t="s">
        <v>1719</v>
      </c>
      <c r="AC267" s="109" t="s">
        <v>199</v>
      </c>
      <c r="AD267" s="109" t="s">
        <v>199</v>
      </c>
      <c r="AE267" s="109" t="s">
        <v>199</v>
      </c>
      <c r="AF267" s="109" t="s">
        <v>199</v>
      </c>
      <c r="AG267" s="109" t="s">
        <v>199</v>
      </c>
      <c r="AH267" s="109" t="s">
        <v>199</v>
      </c>
      <c r="AI267" s="109" t="s">
        <v>199</v>
      </c>
      <c r="AJ267" s="109" t="s">
        <v>502</v>
      </c>
    </row>
    <row r="268" spans="2:36" ht="142.5" hidden="1" x14ac:dyDescent="0.2">
      <c r="B268" s="109" t="s">
        <v>193</v>
      </c>
      <c r="C268" s="109" t="s">
        <v>1678</v>
      </c>
      <c r="D268" s="109" t="s">
        <v>1446</v>
      </c>
      <c r="E268" s="109" t="s">
        <v>1458</v>
      </c>
      <c r="F268" s="109" t="s">
        <v>1197</v>
      </c>
      <c r="G268" s="67" t="s">
        <v>1449</v>
      </c>
      <c r="H268" s="67" t="s">
        <v>199</v>
      </c>
      <c r="I268" s="67" t="s">
        <v>199</v>
      </c>
      <c r="J268" s="67" t="s">
        <v>199</v>
      </c>
      <c r="K268" s="109" t="s">
        <v>812</v>
      </c>
      <c r="L268" s="109" t="s">
        <v>812</v>
      </c>
      <c r="M268" s="110" t="s">
        <v>495</v>
      </c>
      <c r="N268" s="109" t="s">
        <v>1314</v>
      </c>
      <c r="O268" s="109" t="s">
        <v>1457</v>
      </c>
      <c r="P268" s="109" t="s">
        <v>1698</v>
      </c>
      <c r="Q268" s="111">
        <v>45292</v>
      </c>
      <c r="R268" s="111">
        <v>45565</v>
      </c>
      <c r="S268" s="111" t="s">
        <v>1698</v>
      </c>
      <c r="T268" s="112">
        <v>0</v>
      </c>
      <c r="U268" s="109">
        <v>0</v>
      </c>
      <c r="V268" s="109">
        <v>50</v>
      </c>
      <c r="W268" s="109" t="s">
        <v>207</v>
      </c>
      <c r="X268" s="109" t="s">
        <v>1721</v>
      </c>
      <c r="Y268" s="109" t="s">
        <v>465</v>
      </c>
      <c r="Z268" s="67" t="s">
        <v>1469</v>
      </c>
      <c r="AA268" s="83" t="s">
        <v>199</v>
      </c>
      <c r="AB268" s="109" t="s">
        <v>1719</v>
      </c>
      <c r="AC268" s="109" t="s">
        <v>199</v>
      </c>
      <c r="AD268" s="109" t="s">
        <v>199</v>
      </c>
      <c r="AE268" s="109" t="s">
        <v>199</v>
      </c>
      <c r="AF268" s="109" t="s">
        <v>199</v>
      </c>
      <c r="AG268" s="109" t="s">
        <v>199</v>
      </c>
      <c r="AH268" s="109" t="s">
        <v>199</v>
      </c>
      <c r="AI268" s="109" t="s">
        <v>199</v>
      </c>
      <c r="AJ268" s="109" t="s">
        <v>502</v>
      </c>
    </row>
    <row r="269" spans="2:36" ht="142.5" hidden="1" x14ac:dyDescent="0.2">
      <c r="B269" s="67" t="s">
        <v>193</v>
      </c>
      <c r="C269" s="68" t="s">
        <v>1678</v>
      </c>
      <c r="D269" s="67" t="s">
        <v>1470</v>
      </c>
      <c r="E269" s="67" t="s">
        <v>1472</v>
      </c>
      <c r="F269" s="67" t="s">
        <v>1197</v>
      </c>
      <c r="G269" s="67" t="s">
        <v>1449</v>
      </c>
      <c r="H269" s="67" t="s">
        <v>199</v>
      </c>
      <c r="I269" s="67" t="s">
        <v>199</v>
      </c>
      <c r="J269" s="67" t="s">
        <v>199</v>
      </c>
      <c r="K269" s="67" t="s">
        <v>1473</v>
      </c>
      <c r="L269" s="67" t="s">
        <v>1474</v>
      </c>
      <c r="M269" s="67" t="s">
        <v>1892</v>
      </c>
      <c r="N269" s="67" t="s">
        <v>1314</v>
      </c>
      <c r="O269" s="67" t="s">
        <v>1457</v>
      </c>
      <c r="P269" s="67" t="s">
        <v>1702</v>
      </c>
      <c r="Q269" s="70">
        <v>45505</v>
      </c>
      <c r="R269" s="70">
        <v>45611</v>
      </c>
      <c r="S269" s="70" t="s">
        <v>1709</v>
      </c>
      <c r="T269" s="53"/>
      <c r="U269" s="67"/>
      <c r="V269" s="90">
        <v>1</v>
      </c>
      <c r="W269" s="67" t="s">
        <v>1682</v>
      </c>
      <c r="X269" s="67" t="s">
        <v>199</v>
      </c>
      <c r="Y269" s="67" t="s">
        <v>199</v>
      </c>
      <c r="Z269" s="67" t="s">
        <v>199</v>
      </c>
      <c r="AA269" s="67" t="s">
        <v>199</v>
      </c>
      <c r="AB269" s="67" t="s">
        <v>1714</v>
      </c>
      <c r="AC269" s="67" t="s">
        <v>199</v>
      </c>
      <c r="AD269" s="67" t="s">
        <v>199</v>
      </c>
      <c r="AE269" s="67" t="s">
        <v>199</v>
      </c>
      <c r="AF269" s="67" t="s">
        <v>199</v>
      </c>
      <c r="AG269" s="67" t="s">
        <v>199</v>
      </c>
      <c r="AH269" s="67" t="s">
        <v>199</v>
      </c>
      <c r="AI269" s="67" t="s">
        <v>199</v>
      </c>
      <c r="AJ269" s="67" t="s">
        <v>622</v>
      </c>
    </row>
    <row r="270" spans="2:36" ht="142.5" hidden="1" x14ac:dyDescent="0.2">
      <c r="B270" s="67" t="s">
        <v>193</v>
      </c>
      <c r="C270" s="68" t="s">
        <v>1678</v>
      </c>
      <c r="D270" s="67" t="s">
        <v>1476</v>
      </c>
      <c r="E270" s="67" t="s">
        <v>1478</v>
      </c>
      <c r="F270" s="67" t="s">
        <v>1197</v>
      </c>
      <c r="G270" s="67" t="s">
        <v>1449</v>
      </c>
      <c r="H270" s="67" t="s">
        <v>199</v>
      </c>
      <c r="I270" s="67" t="s">
        <v>199</v>
      </c>
      <c r="J270" s="67" t="s">
        <v>199</v>
      </c>
      <c r="K270" s="67" t="s">
        <v>1893</v>
      </c>
      <c r="L270" s="67" t="s">
        <v>1894</v>
      </c>
      <c r="M270" s="67" t="s">
        <v>1895</v>
      </c>
      <c r="N270" s="67" t="s">
        <v>1437</v>
      </c>
      <c r="O270" s="67" t="s">
        <v>1453</v>
      </c>
      <c r="P270" s="67" t="s">
        <v>1889</v>
      </c>
      <c r="Q270" s="70">
        <v>45301</v>
      </c>
      <c r="R270" s="70">
        <v>45381</v>
      </c>
      <c r="S270" s="70" t="s">
        <v>1709</v>
      </c>
      <c r="T270" s="100"/>
      <c r="U270" s="67"/>
      <c r="V270" s="71">
        <v>1</v>
      </c>
      <c r="W270" s="67" t="s">
        <v>207</v>
      </c>
      <c r="X270" s="67" t="s">
        <v>199</v>
      </c>
      <c r="Y270" s="67" t="s">
        <v>199</v>
      </c>
      <c r="Z270" s="67" t="s">
        <v>199</v>
      </c>
      <c r="AA270" s="67" t="s">
        <v>199</v>
      </c>
      <c r="AB270" s="67" t="s">
        <v>1714</v>
      </c>
      <c r="AC270" s="67" t="s">
        <v>1719</v>
      </c>
      <c r="AD270" s="67" t="s">
        <v>199</v>
      </c>
      <c r="AE270" s="67" t="s">
        <v>199</v>
      </c>
      <c r="AF270" s="67" t="s">
        <v>199</v>
      </c>
      <c r="AG270" s="67" t="s">
        <v>199</v>
      </c>
      <c r="AH270" s="67" t="s">
        <v>199</v>
      </c>
      <c r="AI270" s="67" t="s">
        <v>199</v>
      </c>
      <c r="AJ270" s="67" t="s">
        <v>502</v>
      </c>
    </row>
    <row r="271" spans="2:36" ht="142.5" hidden="1" x14ac:dyDescent="0.2">
      <c r="B271" s="67" t="s">
        <v>193</v>
      </c>
      <c r="C271" s="68" t="s">
        <v>1678</v>
      </c>
      <c r="D271" s="67" t="s">
        <v>1476</v>
      </c>
      <c r="E271" s="67" t="s">
        <v>1482</v>
      </c>
      <c r="F271" s="67" t="s">
        <v>1197</v>
      </c>
      <c r="G271" s="67" t="s">
        <v>1449</v>
      </c>
      <c r="H271" s="67" t="s">
        <v>199</v>
      </c>
      <c r="I271" s="67" t="s">
        <v>199</v>
      </c>
      <c r="J271" s="67" t="s">
        <v>199</v>
      </c>
      <c r="K271" s="67" t="s">
        <v>1896</v>
      </c>
      <c r="L271" s="67" t="s">
        <v>1897</v>
      </c>
      <c r="M271" s="67" t="s">
        <v>1485</v>
      </c>
      <c r="N271" s="67" t="s">
        <v>1314</v>
      </c>
      <c r="O271" s="67" t="s">
        <v>1457</v>
      </c>
      <c r="P271" s="67" t="s">
        <v>99</v>
      </c>
      <c r="Q271" s="77">
        <v>45301</v>
      </c>
      <c r="R271" s="70">
        <v>45381</v>
      </c>
      <c r="S271" s="70" t="s">
        <v>1709</v>
      </c>
      <c r="T271" s="51"/>
      <c r="U271" s="67"/>
      <c r="V271" s="82">
        <v>1</v>
      </c>
      <c r="W271" s="67" t="s">
        <v>207</v>
      </c>
      <c r="X271" s="67" t="s">
        <v>199</v>
      </c>
      <c r="Y271" s="67" t="s">
        <v>199</v>
      </c>
      <c r="Z271" s="67" t="s">
        <v>199</v>
      </c>
      <c r="AA271" s="83" t="s">
        <v>199</v>
      </c>
      <c r="AB271" s="67" t="s">
        <v>1714</v>
      </c>
      <c r="AC271" s="67" t="s">
        <v>1719</v>
      </c>
      <c r="AD271" s="67" t="s">
        <v>199</v>
      </c>
      <c r="AE271" s="67" t="s">
        <v>199</v>
      </c>
      <c r="AF271" s="67" t="s">
        <v>199</v>
      </c>
      <c r="AG271" s="67" t="s">
        <v>199</v>
      </c>
      <c r="AH271" s="67" t="s">
        <v>199</v>
      </c>
      <c r="AI271" s="67" t="s">
        <v>199</v>
      </c>
      <c r="AJ271" s="67" t="s">
        <v>502</v>
      </c>
    </row>
    <row r="272" spans="2:36" ht="142.5" hidden="1" x14ac:dyDescent="0.2">
      <c r="B272" s="67" t="s">
        <v>193</v>
      </c>
      <c r="C272" s="68" t="s">
        <v>1678</v>
      </c>
      <c r="D272" s="67" t="s">
        <v>1476</v>
      </c>
      <c r="E272" s="67" t="s">
        <v>1486</v>
      </c>
      <c r="F272" s="67" t="s">
        <v>1197</v>
      </c>
      <c r="G272" s="67" t="s">
        <v>1449</v>
      </c>
      <c r="H272" s="67" t="s">
        <v>199</v>
      </c>
      <c r="I272" s="67" t="s">
        <v>199</v>
      </c>
      <c r="J272" s="67" t="s">
        <v>199</v>
      </c>
      <c r="K272" s="67" t="s">
        <v>1898</v>
      </c>
      <c r="L272" s="67" t="s">
        <v>1899</v>
      </c>
      <c r="M272" s="67" t="s">
        <v>1900</v>
      </c>
      <c r="N272" s="67" t="s">
        <v>1462</v>
      </c>
      <c r="O272" s="67" t="s">
        <v>1463</v>
      </c>
      <c r="P272" s="67" t="s">
        <v>1702</v>
      </c>
      <c r="Q272" s="70">
        <v>45381</v>
      </c>
      <c r="R272" s="77">
        <v>45565</v>
      </c>
      <c r="S272" s="70" t="s">
        <v>1709</v>
      </c>
      <c r="T272" s="108">
        <f>(4*20*4)*(10000000/30/8)</f>
        <v>13333333.333333332</v>
      </c>
      <c r="U272" s="67">
        <v>188</v>
      </c>
      <c r="V272" s="82">
        <v>1</v>
      </c>
      <c r="W272" s="67" t="s">
        <v>1724</v>
      </c>
      <c r="X272" s="67" t="s">
        <v>199</v>
      </c>
      <c r="Y272" s="67" t="s">
        <v>199</v>
      </c>
      <c r="Z272" s="67" t="s">
        <v>199</v>
      </c>
      <c r="AA272" s="67" t="s">
        <v>199</v>
      </c>
      <c r="AB272" s="67" t="s">
        <v>1714</v>
      </c>
      <c r="AC272" s="67" t="s">
        <v>1719</v>
      </c>
      <c r="AD272" s="67" t="s">
        <v>199</v>
      </c>
      <c r="AE272" s="67" t="s">
        <v>199</v>
      </c>
      <c r="AF272" s="67" t="s">
        <v>199</v>
      </c>
      <c r="AG272" s="67" t="s">
        <v>199</v>
      </c>
      <c r="AH272" s="67" t="s">
        <v>199</v>
      </c>
      <c r="AI272" s="67" t="s">
        <v>199</v>
      </c>
      <c r="AJ272" s="67" t="s">
        <v>502</v>
      </c>
    </row>
    <row r="273" spans="2:36" ht="199.5" hidden="1" x14ac:dyDescent="0.2">
      <c r="B273" s="67" t="s">
        <v>523</v>
      </c>
      <c r="C273" s="68" t="s">
        <v>524</v>
      </c>
      <c r="D273" s="67" t="s">
        <v>548</v>
      </c>
      <c r="E273" s="67" t="s">
        <v>580</v>
      </c>
      <c r="F273" s="67" t="s">
        <v>1654</v>
      </c>
      <c r="G273" s="67" t="s">
        <v>199</v>
      </c>
      <c r="H273" s="67" t="s">
        <v>199</v>
      </c>
      <c r="I273" s="67" t="s">
        <v>199</v>
      </c>
      <c r="J273" s="67" t="s">
        <v>199</v>
      </c>
      <c r="K273" s="67" t="s">
        <v>1901</v>
      </c>
      <c r="L273" s="67" t="s">
        <v>1902</v>
      </c>
      <c r="M273" s="67" t="s">
        <v>583</v>
      </c>
      <c r="N273" s="67" t="s">
        <v>506</v>
      </c>
      <c r="O273" s="67" t="s">
        <v>584</v>
      </c>
      <c r="P273" s="67" t="s">
        <v>99</v>
      </c>
      <c r="Q273" s="75">
        <v>45323</v>
      </c>
      <c r="R273" s="75" t="s">
        <v>585</v>
      </c>
      <c r="S273" s="70" t="s">
        <v>282</v>
      </c>
      <c r="T273" s="86">
        <f>(2*20*2)*(12000000/30/8)</f>
        <v>4000000</v>
      </c>
      <c r="U273" s="87">
        <v>183</v>
      </c>
      <c r="V273" s="82">
        <v>0.3</v>
      </c>
      <c r="W273" s="67" t="s">
        <v>1707</v>
      </c>
      <c r="X273" s="67" t="s">
        <v>199</v>
      </c>
      <c r="Y273" s="67" t="s">
        <v>199</v>
      </c>
      <c r="Z273" s="67" t="s">
        <v>199</v>
      </c>
      <c r="AA273" s="67" t="s">
        <v>199</v>
      </c>
      <c r="AB273" s="67" t="s">
        <v>366</v>
      </c>
      <c r="AC273" s="67" t="s">
        <v>249</v>
      </c>
      <c r="AD273" s="67" t="s">
        <v>199</v>
      </c>
      <c r="AE273" s="67" t="s">
        <v>199</v>
      </c>
      <c r="AF273" s="67" t="s">
        <v>199</v>
      </c>
      <c r="AG273" s="67" t="s">
        <v>199</v>
      </c>
      <c r="AH273" s="67" t="s">
        <v>586</v>
      </c>
      <c r="AI273" s="67" t="s">
        <v>587</v>
      </c>
      <c r="AJ273" s="67" t="s">
        <v>502</v>
      </c>
    </row>
    <row r="274" spans="2:36" ht="199.5" hidden="1" x14ac:dyDescent="0.2">
      <c r="B274" s="67" t="s">
        <v>523</v>
      </c>
      <c r="C274" s="68" t="s">
        <v>524</v>
      </c>
      <c r="D274" s="67" t="s">
        <v>548</v>
      </c>
      <c r="E274" s="67" t="s">
        <v>580</v>
      </c>
      <c r="F274" s="67" t="s">
        <v>1654</v>
      </c>
      <c r="G274" s="67" t="s">
        <v>199</v>
      </c>
      <c r="H274" s="67" t="s">
        <v>199</v>
      </c>
      <c r="I274" s="67" t="s">
        <v>199</v>
      </c>
      <c r="J274" s="67" t="s">
        <v>199</v>
      </c>
      <c r="K274" s="67" t="s">
        <v>588</v>
      </c>
      <c r="L274" s="67" t="s">
        <v>589</v>
      </c>
      <c r="M274" s="67" t="s">
        <v>590</v>
      </c>
      <c r="N274" s="67" t="s">
        <v>506</v>
      </c>
      <c r="O274" s="67" t="s">
        <v>584</v>
      </c>
      <c r="P274" s="67" t="s">
        <v>99</v>
      </c>
      <c r="Q274" s="75">
        <v>45383</v>
      </c>
      <c r="R274" s="75">
        <v>45412</v>
      </c>
      <c r="S274" s="70" t="s">
        <v>282</v>
      </c>
      <c r="T274" s="86">
        <f>(1*20*2)*(12000000/30/8)</f>
        <v>2000000</v>
      </c>
      <c r="U274" s="87">
        <v>183</v>
      </c>
      <c r="V274" s="82">
        <v>0.3</v>
      </c>
      <c r="W274" s="67" t="s">
        <v>1707</v>
      </c>
      <c r="X274" s="67" t="s">
        <v>199</v>
      </c>
      <c r="Y274" s="67" t="s">
        <v>199</v>
      </c>
      <c r="Z274" s="67" t="s">
        <v>199</v>
      </c>
      <c r="AA274" s="67" t="s">
        <v>199</v>
      </c>
      <c r="AB274" s="67" t="s">
        <v>366</v>
      </c>
      <c r="AC274" s="67" t="s">
        <v>249</v>
      </c>
      <c r="AD274" s="67" t="s">
        <v>199</v>
      </c>
      <c r="AE274" s="67" t="s">
        <v>199</v>
      </c>
      <c r="AF274" s="67" t="s">
        <v>199</v>
      </c>
      <c r="AG274" s="67" t="s">
        <v>199</v>
      </c>
      <c r="AH274" s="67" t="s">
        <v>586</v>
      </c>
      <c r="AI274" s="67" t="s">
        <v>587</v>
      </c>
      <c r="AJ274" s="67" t="s">
        <v>502</v>
      </c>
    </row>
    <row r="275" spans="2:36" ht="199.5" hidden="1" x14ac:dyDescent="0.2">
      <c r="B275" s="67" t="s">
        <v>523</v>
      </c>
      <c r="C275" s="68" t="s">
        <v>524</v>
      </c>
      <c r="D275" s="67" t="s">
        <v>548</v>
      </c>
      <c r="E275" s="67" t="s">
        <v>580</v>
      </c>
      <c r="F275" s="67" t="s">
        <v>1654</v>
      </c>
      <c r="G275" s="67" t="s">
        <v>199</v>
      </c>
      <c r="H275" s="67" t="s">
        <v>199</v>
      </c>
      <c r="I275" s="67" t="s">
        <v>199</v>
      </c>
      <c r="J275" s="67" t="s">
        <v>199</v>
      </c>
      <c r="K275" s="67" t="s">
        <v>591</v>
      </c>
      <c r="L275" s="67" t="s">
        <v>592</v>
      </c>
      <c r="M275" s="67" t="s">
        <v>593</v>
      </c>
      <c r="N275" s="67" t="s">
        <v>506</v>
      </c>
      <c r="O275" s="67" t="s">
        <v>584</v>
      </c>
      <c r="P275" s="67" t="s">
        <v>99</v>
      </c>
      <c r="Q275" s="75">
        <v>45536</v>
      </c>
      <c r="R275" s="75">
        <v>45596</v>
      </c>
      <c r="S275" s="70" t="s">
        <v>282</v>
      </c>
      <c r="T275" s="86">
        <f>(1.5*20*2)*(12000000/30/8)</f>
        <v>3000000</v>
      </c>
      <c r="U275" s="87">
        <v>183</v>
      </c>
      <c r="V275" s="82">
        <v>0.4</v>
      </c>
      <c r="W275" s="67" t="s">
        <v>1707</v>
      </c>
      <c r="X275" s="67" t="s">
        <v>199</v>
      </c>
      <c r="Y275" s="67" t="s">
        <v>199</v>
      </c>
      <c r="Z275" s="67" t="s">
        <v>199</v>
      </c>
      <c r="AA275" s="67" t="s">
        <v>199</v>
      </c>
      <c r="AB275" s="67" t="s">
        <v>366</v>
      </c>
      <c r="AC275" s="67" t="s">
        <v>249</v>
      </c>
      <c r="AD275" s="67" t="s">
        <v>199</v>
      </c>
      <c r="AE275" s="67" t="s">
        <v>199</v>
      </c>
      <c r="AF275" s="67" t="s">
        <v>199</v>
      </c>
      <c r="AG275" s="67" t="s">
        <v>199</v>
      </c>
      <c r="AH275" s="67" t="s">
        <v>586</v>
      </c>
      <c r="AI275" s="67" t="s">
        <v>587</v>
      </c>
      <c r="AJ275" s="67" t="s">
        <v>502</v>
      </c>
    </row>
    <row r="276" spans="2:36" ht="199.5" hidden="1" x14ac:dyDescent="0.2">
      <c r="B276" s="67" t="s">
        <v>523</v>
      </c>
      <c r="C276" s="68" t="s">
        <v>524</v>
      </c>
      <c r="D276" s="67" t="s">
        <v>548</v>
      </c>
      <c r="E276" s="67" t="s">
        <v>580</v>
      </c>
      <c r="F276" s="67" t="s">
        <v>1654</v>
      </c>
      <c r="G276" s="67" t="s">
        <v>199</v>
      </c>
      <c r="H276" s="67" t="s">
        <v>199</v>
      </c>
      <c r="I276" s="67" t="s">
        <v>199</v>
      </c>
      <c r="J276" s="67" t="s">
        <v>199</v>
      </c>
      <c r="K276" s="67" t="s">
        <v>1903</v>
      </c>
      <c r="L276" s="67" t="s">
        <v>595</v>
      </c>
      <c r="M276" s="69" t="s">
        <v>596</v>
      </c>
      <c r="N276" s="67" t="s">
        <v>543</v>
      </c>
      <c r="O276" s="67" t="s">
        <v>544</v>
      </c>
      <c r="P276" s="67" t="s">
        <v>545</v>
      </c>
      <c r="Q276" s="70">
        <v>45323</v>
      </c>
      <c r="R276" s="70">
        <v>45473</v>
      </c>
      <c r="S276" s="70" t="s">
        <v>282</v>
      </c>
      <c r="T276" s="51"/>
      <c r="U276" s="67"/>
      <c r="V276" s="71">
        <v>0.3</v>
      </c>
      <c r="W276" s="67" t="s">
        <v>1694</v>
      </c>
      <c r="X276" s="67" t="s">
        <v>207</v>
      </c>
      <c r="Y276" s="67" t="s">
        <v>199</v>
      </c>
      <c r="Z276" s="67" t="s">
        <v>199</v>
      </c>
      <c r="AA276" s="67" t="s">
        <v>199</v>
      </c>
      <c r="AB276" s="67" t="s">
        <v>366</v>
      </c>
      <c r="AC276" s="67" t="s">
        <v>199</v>
      </c>
      <c r="AD276" s="67" t="s">
        <v>199</v>
      </c>
      <c r="AE276" s="67" t="s">
        <v>199</v>
      </c>
      <c r="AF276" s="67" t="s">
        <v>199</v>
      </c>
      <c r="AG276" s="67" t="s">
        <v>199</v>
      </c>
      <c r="AH276" s="67" t="s">
        <v>404</v>
      </c>
      <c r="AI276" s="67" t="s">
        <v>405</v>
      </c>
      <c r="AJ276" s="67" t="s">
        <v>579</v>
      </c>
    </row>
    <row r="277" spans="2:36" ht="199.5" hidden="1" x14ac:dyDescent="0.2">
      <c r="B277" s="67" t="s">
        <v>523</v>
      </c>
      <c r="C277" s="68" t="s">
        <v>524</v>
      </c>
      <c r="D277" s="67" t="s">
        <v>548</v>
      </c>
      <c r="E277" s="67" t="s">
        <v>580</v>
      </c>
      <c r="F277" s="67" t="s">
        <v>1654</v>
      </c>
      <c r="G277" s="67" t="s">
        <v>199</v>
      </c>
      <c r="H277" s="67" t="s">
        <v>199</v>
      </c>
      <c r="I277" s="67" t="s">
        <v>199</v>
      </c>
      <c r="J277" s="67" t="s">
        <v>199</v>
      </c>
      <c r="K277" s="67" t="s">
        <v>1904</v>
      </c>
      <c r="L277" s="67" t="s">
        <v>598</v>
      </c>
      <c r="M277" s="69" t="s">
        <v>599</v>
      </c>
      <c r="N277" s="67" t="s">
        <v>543</v>
      </c>
      <c r="O277" s="67" t="s">
        <v>544</v>
      </c>
      <c r="P277" s="67" t="s">
        <v>545</v>
      </c>
      <c r="Q277" s="70">
        <v>45323</v>
      </c>
      <c r="R277" s="70">
        <v>45473</v>
      </c>
      <c r="S277" s="70" t="s">
        <v>1709</v>
      </c>
      <c r="T277" s="51"/>
      <c r="U277" s="67"/>
      <c r="V277" s="71">
        <v>0.7</v>
      </c>
      <c r="W277" s="67" t="s">
        <v>1694</v>
      </c>
      <c r="X277" s="67" t="s">
        <v>199</v>
      </c>
      <c r="Y277" s="67" t="s">
        <v>199</v>
      </c>
      <c r="Z277" s="67" t="s">
        <v>199</v>
      </c>
      <c r="AA277" s="67" t="s">
        <v>199</v>
      </c>
      <c r="AB277" s="67" t="s">
        <v>366</v>
      </c>
      <c r="AC277" s="67" t="s">
        <v>199</v>
      </c>
      <c r="AD277" s="67" t="s">
        <v>199</v>
      </c>
      <c r="AE277" s="67" t="s">
        <v>199</v>
      </c>
      <c r="AF277" s="67" t="s">
        <v>199</v>
      </c>
      <c r="AG277" s="67" t="s">
        <v>199</v>
      </c>
      <c r="AH277" s="67" t="s">
        <v>404</v>
      </c>
      <c r="AI277" s="67" t="s">
        <v>405</v>
      </c>
      <c r="AJ277" s="67" t="s">
        <v>547</v>
      </c>
    </row>
    <row r="278" spans="2:36" ht="128.25" hidden="1" x14ac:dyDescent="0.2">
      <c r="B278" s="67" t="s">
        <v>523</v>
      </c>
      <c r="C278" s="68" t="s">
        <v>456</v>
      </c>
      <c r="D278" s="67" t="s">
        <v>457</v>
      </c>
      <c r="E278" s="67" t="s">
        <v>498</v>
      </c>
      <c r="F278" s="67" t="s">
        <v>460</v>
      </c>
      <c r="G278" s="67" t="s">
        <v>199</v>
      </c>
      <c r="H278" s="67" t="s">
        <v>199</v>
      </c>
      <c r="I278" s="67" t="s">
        <v>199</v>
      </c>
      <c r="J278" s="67" t="s">
        <v>199</v>
      </c>
      <c r="K278" s="67" t="s">
        <v>499</v>
      </c>
      <c r="L278" s="67" t="s">
        <v>1905</v>
      </c>
      <c r="M278" s="67" t="s">
        <v>501</v>
      </c>
      <c r="N278" s="67" t="s">
        <v>491</v>
      </c>
      <c r="O278" s="67"/>
      <c r="P278" s="67" t="s">
        <v>99</v>
      </c>
      <c r="Q278" s="75">
        <v>45293</v>
      </c>
      <c r="R278" s="75">
        <v>45322</v>
      </c>
      <c r="S278" s="70" t="s">
        <v>133</v>
      </c>
      <c r="T278" s="51"/>
      <c r="U278" s="67"/>
      <c r="V278" s="82">
        <v>0.5</v>
      </c>
      <c r="W278" s="67" t="s">
        <v>1694</v>
      </c>
      <c r="X278" s="67" t="s">
        <v>199</v>
      </c>
      <c r="Y278" s="67" t="s">
        <v>199</v>
      </c>
      <c r="Z278" s="67" t="s">
        <v>199</v>
      </c>
      <c r="AA278" s="67" t="s">
        <v>199</v>
      </c>
      <c r="AB278" s="67" t="s">
        <v>366</v>
      </c>
      <c r="AC278" s="67" t="s">
        <v>249</v>
      </c>
      <c r="AD278" s="67" t="s">
        <v>199</v>
      </c>
      <c r="AE278" s="67" t="s">
        <v>199</v>
      </c>
      <c r="AF278" s="67" t="s">
        <v>199</v>
      </c>
      <c r="AG278" s="67" t="s">
        <v>199</v>
      </c>
      <c r="AH278" s="67" t="s">
        <v>404</v>
      </c>
      <c r="AI278" s="67" t="s">
        <v>405</v>
      </c>
      <c r="AJ278" s="67" t="s">
        <v>502</v>
      </c>
    </row>
    <row r="279" spans="2:36" ht="128.25" hidden="1" x14ac:dyDescent="0.2">
      <c r="B279" s="67" t="s">
        <v>523</v>
      </c>
      <c r="C279" s="68" t="s">
        <v>456</v>
      </c>
      <c r="D279" s="67" t="s">
        <v>457</v>
      </c>
      <c r="E279" s="67" t="s">
        <v>498</v>
      </c>
      <c r="F279" s="67" t="s">
        <v>460</v>
      </c>
      <c r="G279" s="67" t="s">
        <v>199</v>
      </c>
      <c r="H279" s="67" t="s">
        <v>199</v>
      </c>
      <c r="I279" s="67" t="s">
        <v>199</v>
      </c>
      <c r="J279" s="67" t="s">
        <v>199</v>
      </c>
      <c r="K279" s="67" t="s">
        <v>503</v>
      </c>
      <c r="L279" s="67" t="s">
        <v>504</v>
      </c>
      <c r="M279" s="67" t="s">
        <v>505</v>
      </c>
      <c r="N279" s="67" t="s">
        <v>506</v>
      </c>
      <c r="O279" s="67"/>
      <c r="P279" s="67" t="s">
        <v>99</v>
      </c>
      <c r="Q279" s="77">
        <v>45422</v>
      </c>
      <c r="R279" s="77">
        <v>45656</v>
      </c>
      <c r="S279" s="70" t="s">
        <v>133</v>
      </c>
      <c r="T279" s="86">
        <f>(1.5*20*2)*(12000000/30/8)</f>
        <v>3000000</v>
      </c>
      <c r="U279" s="87">
        <v>183</v>
      </c>
      <c r="V279" s="82">
        <v>0.5</v>
      </c>
      <c r="W279" s="67" t="s">
        <v>1694</v>
      </c>
      <c r="X279" s="67" t="s">
        <v>199</v>
      </c>
      <c r="Y279" s="67" t="s">
        <v>199</v>
      </c>
      <c r="Z279" s="67" t="s">
        <v>199</v>
      </c>
      <c r="AA279" s="67" t="s">
        <v>199</v>
      </c>
      <c r="AB279" s="67" t="s">
        <v>366</v>
      </c>
      <c r="AC279" s="67" t="s">
        <v>249</v>
      </c>
      <c r="AD279" s="67" t="s">
        <v>199</v>
      </c>
      <c r="AE279" s="67" t="s">
        <v>199</v>
      </c>
      <c r="AF279" s="67" t="s">
        <v>199</v>
      </c>
      <c r="AG279" s="67" t="s">
        <v>199</v>
      </c>
      <c r="AH279" s="67" t="s">
        <v>404</v>
      </c>
      <c r="AI279" s="67" t="s">
        <v>507</v>
      </c>
      <c r="AJ279" s="67" t="s">
        <v>502</v>
      </c>
    </row>
    <row r="280" spans="2:36" ht="128.25" hidden="1" x14ac:dyDescent="0.2">
      <c r="B280" s="67" t="s">
        <v>455</v>
      </c>
      <c r="C280" s="68" t="s">
        <v>456</v>
      </c>
      <c r="D280" s="67" t="s">
        <v>457</v>
      </c>
      <c r="E280" s="67" t="s">
        <v>498</v>
      </c>
      <c r="F280" s="67" t="s">
        <v>460</v>
      </c>
      <c r="G280" s="67" t="s">
        <v>199</v>
      </c>
      <c r="H280" s="67" t="s">
        <v>199</v>
      </c>
      <c r="I280" s="67" t="s">
        <v>199</v>
      </c>
      <c r="J280" s="67" t="s">
        <v>199</v>
      </c>
      <c r="K280" s="67" t="s">
        <v>508</v>
      </c>
      <c r="L280" s="67" t="s">
        <v>509</v>
      </c>
      <c r="M280" s="69" t="s">
        <v>510</v>
      </c>
      <c r="N280" s="67" t="s">
        <v>473</v>
      </c>
      <c r="O280" s="67" t="s">
        <v>1758</v>
      </c>
      <c r="P280" s="67" t="s">
        <v>133</v>
      </c>
      <c r="Q280" s="70">
        <v>45292</v>
      </c>
      <c r="R280" s="70">
        <v>45322</v>
      </c>
      <c r="S280" s="70" t="s">
        <v>133</v>
      </c>
      <c r="T280" s="51"/>
      <c r="U280" s="67"/>
      <c r="V280" s="82">
        <v>0.6</v>
      </c>
      <c r="W280" s="67" t="s">
        <v>465</v>
      </c>
      <c r="X280" s="67" t="s">
        <v>1590</v>
      </c>
      <c r="Y280" s="67" t="s">
        <v>1724</v>
      </c>
      <c r="Z280" s="67" t="s">
        <v>199</v>
      </c>
      <c r="AA280" s="67" t="s">
        <v>199</v>
      </c>
      <c r="AB280" s="67" t="s">
        <v>1716</v>
      </c>
      <c r="AC280" s="67" t="s">
        <v>199</v>
      </c>
      <c r="AD280" s="67" t="s">
        <v>199</v>
      </c>
      <c r="AE280" s="67" t="s">
        <v>199</v>
      </c>
      <c r="AF280" s="67" t="s">
        <v>199</v>
      </c>
      <c r="AG280" s="67" t="s">
        <v>199</v>
      </c>
      <c r="AH280" s="67" t="s">
        <v>199</v>
      </c>
      <c r="AI280" s="67" t="s">
        <v>199</v>
      </c>
      <c r="AJ280" s="67" t="s">
        <v>476</v>
      </c>
    </row>
    <row r="281" spans="2:36" ht="128.25" hidden="1" x14ac:dyDescent="0.2">
      <c r="B281" s="67" t="s">
        <v>455</v>
      </c>
      <c r="C281" s="68" t="s">
        <v>456</v>
      </c>
      <c r="D281" s="67" t="s">
        <v>457</v>
      </c>
      <c r="E281" s="67" t="s">
        <v>498</v>
      </c>
      <c r="F281" s="67" t="s">
        <v>460</v>
      </c>
      <c r="G281" s="67" t="s">
        <v>199</v>
      </c>
      <c r="H281" s="67" t="s">
        <v>199</v>
      </c>
      <c r="I281" s="67" t="s">
        <v>199</v>
      </c>
      <c r="J281" s="67" t="s">
        <v>199</v>
      </c>
      <c r="K281" s="67" t="s">
        <v>511</v>
      </c>
      <c r="L281" s="67" t="s">
        <v>485</v>
      </c>
      <c r="M281" s="69" t="s">
        <v>512</v>
      </c>
      <c r="N281" s="67" t="s">
        <v>473</v>
      </c>
      <c r="O281" s="67" t="s">
        <v>1759</v>
      </c>
      <c r="P281" s="67" t="s">
        <v>133</v>
      </c>
      <c r="Q281" s="70">
        <v>45323</v>
      </c>
      <c r="R281" s="70">
        <v>45350</v>
      </c>
      <c r="S281" s="70" t="s">
        <v>282</v>
      </c>
      <c r="T281" s="51"/>
      <c r="U281" s="67"/>
      <c r="V281" s="82">
        <v>0.4</v>
      </c>
      <c r="W281" s="67" t="s">
        <v>465</v>
      </c>
      <c r="X281" s="67" t="s">
        <v>1590</v>
      </c>
      <c r="Y281" s="67" t="s">
        <v>1724</v>
      </c>
      <c r="Z281" s="67" t="s">
        <v>199</v>
      </c>
      <c r="AA281" s="67" t="s">
        <v>199</v>
      </c>
      <c r="AB281" s="67" t="s">
        <v>1716</v>
      </c>
      <c r="AC281" s="67" t="s">
        <v>199</v>
      </c>
      <c r="AD281" s="67" t="s">
        <v>199</v>
      </c>
      <c r="AE281" s="67" t="s">
        <v>199</v>
      </c>
      <c r="AF281" s="67" t="s">
        <v>199</v>
      </c>
      <c r="AG281" s="67" t="s">
        <v>199</v>
      </c>
      <c r="AH281" s="67" t="s">
        <v>199</v>
      </c>
      <c r="AI281" s="67" t="s">
        <v>199</v>
      </c>
      <c r="AJ281" s="67" t="s">
        <v>476</v>
      </c>
    </row>
    <row r="282" spans="2:36" ht="228" hidden="1" x14ac:dyDescent="0.2">
      <c r="B282" s="67" t="s">
        <v>455</v>
      </c>
      <c r="C282" s="68" t="s">
        <v>873</v>
      </c>
      <c r="D282" s="67" t="s">
        <v>874</v>
      </c>
      <c r="E282" s="67" t="s">
        <v>999</v>
      </c>
      <c r="F282" s="67" t="s">
        <v>765</v>
      </c>
      <c r="G282" s="67" t="s">
        <v>877</v>
      </c>
      <c r="H282" s="67" t="s">
        <v>878</v>
      </c>
      <c r="I282" s="67" t="s">
        <v>199</v>
      </c>
      <c r="J282" s="67" t="s">
        <v>199</v>
      </c>
      <c r="K282" s="67" t="s">
        <v>1000</v>
      </c>
      <c r="L282" s="67" t="s">
        <v>1906</v>
      </c>
      <c r="M282" s="69" t="s">
        <v>1002</v>
      </c>
      <c r="N282" s="67" t="s">
        <v>715</v>
      </c>
      <c r="O282" s="67" t="s">
        <v>1003</v>
      </c>
      <c r="P282" s="67" t="s">
        <v>1840</v>
      </c>
      <c r="Q282" s="70">
        <v>45323</v>
      </c>
      <c r="R282" s="70">
        <v>45473</v>
      </c>
      <c r="S282" s="70" t="s">
        <v>1709</v>
      </c>
      <c r="T282" s="86">
        <f>(2*20*3)*(4687696/30/8)</f>
        <v>2343848</v>
      </c>
      <c r="U282" s="87">
        <v>186</v>
      </c>
      <c r="V282" s="67">
        <v>33</v>
      </c>
      <c r="W282" s="67" t="s">
        <v>356</v>
      </c>
      <c r="X282" s="67" t="s">
        <v>199</v>
      </c>
      <c r="Y282" s="67" t="s">
        <v>199</v>
      </c>
      <c r="Z282" s="67" t="s">
        <v>199</v>
      </c>
      <c r="AA282" s="67" t="s">
        <v>199</v>
      </c>
      <c r="AB282" s="67" t="s">
        <v>1711</v>
      </c>
      <c r="AC282" s="67" t="s">
        <v>199</v>
      </c>
      <c r="AD282" s="67" t="s">
        <v>199</v>
      </c>
      <c r="AE282" s="67" t="s">
        <v>199</v>
      </c>
      <c r="AF282" s="67" t="s">
        <v>199</v>
      </c>
      <c r="AG282" s="67" t="s">
        <v>199</v>
      </c>
      <c r="AH282" s="67" t="s">
        <v>199</v>
      </c>
      <c r="AI282" s="67" t="s">
        <v>199</v>
      </c>
      <c r="AJ282" s="67" t="s">
        <v>983</v>
      </c>
    </row>
    <row r="283" spans="2:36" ht="171" hidden="1" x14ac:dyDescent="0.2">
      <c r="B283" s="67" t="s">
        <v>455</v>
      </c>
      <c r="C283" s="68" t="s">
        <v>873</v>
      </c>
      <c r="D283" s="67" t="s">
        <v>874</v>
      </c>
      <c r="E283" s="67" t="s">
        <v>999</v>
      </c>
      <c r="F283" s="67" t="s">
        <v>765</v>
      </c>
      <c r="G283" s="67" t="s">
        <v>877</v>
      </c>
      <c r="H283" s="67" t="s">
        <v>878</v>
      </c>
      <c r="I283" s="67" t="s">
        <v>199</v>
      </c>
      <c r="J283" s="67" t="s">
        <v>199</v>
      </c>
      <c r="K283" s="67" t="s">
        <v>1004</v>
      </c>
      <c r="L283" s="67" t="s">
        <v>1907</v>
      </c>
      <c r="M283" s="69" t="s">
        <v>1006</v>
      </c>
      <c r="N283" s="67" t="s">
        <v>715</v>
      </c>
      <c r="O283" s="67" t="s">
        <v>1007</v>
      </c>
      <c r="P283" s="67" t="s">
        <v>1840</v>
      </c>
      <c r="Q283" s="70">
        <v>45323</v>
      </c>
      <c r="R283" s="70">
        <v>45442</v>
      </c>
      <c r="S283" s="70" t="s">
        <v>1709</v>
      </c>
      <c r="T283" s="86">
        <f>(0.5*20*5)*(4687696/30/8)</f>
        <v>976603.33333333326</v>
      </c>
      <c r="U283" s="87">
        <v>186</v>
      </c>
      <c r="V283" s="67">
        <v>33</v>
      </c>
      <c r="W283" s="67" t="s">
        <v>1724</v>
      </c>
      <c r="X283" s="67" t="s">
        <v>199</v>
      </c>
      <c r="Y283" s="67" t="s">
        <v>199</v>
      </c>
      <c r="Z283" s="67" t="s">
        <v>199</v>
      </c>
      <c r="AA283" s="67" t="s">
        <v>199</v>
      </c>
      <c r="AB283" s="67" t="s">
        <v>1711</v>
      </c>
      <c r="AC283" s="67" t="s">
        <v>1719</v>
      </c>
      <c r="AD283" s="67" t="s">
        <v>199</v>
      </c>
      <c r="AE283" s="67" t="s">
        <v>199</v>
      </c>
      <c r="AF283" s="67" t="s">
        <v>199</v>
      </c>
      <c r="AG283" s="67" t="s">
        <v>199</v>
      </c>
      <c r="AH283" s="67" t="s">
        <v>199</v>
      </c>
      <c r="AI283" s="67" t="s">
        <v>199</v>
      </c>
      <c r="AJ283" s="67" t="s">
        <v>666</v>
      </c>
    </row>
    <row r="284" spans="2:36" ht="171" hidden="1" x14ac:dyDescent="0.2">
      <c r="B284" s="67" t="s">
        <v>455</v>
      </c>
      <c r="C284" s="68" t="s">
        <v>873</v>
      </c>
      <c r="D284" s="67" t="s">
        <v>874</v>
      </c>
      <c r="E284" s="67" t="s">
        <v>999</v>
      </c>
      <c r="F284" s="67" t="s">
        <v>765</v>
      </c>
      <c r="G284" s="67" t="s">
        <v>877</v>
      </c>
      <c r="H284" s="67" t="s">
        <v>878</v>
      </c>
      <c r="I284" s="67" t="s">
        <v>199</v>
      </c>
      <c r="J284" s="67" t="s">
        <v>199</v>
      </c>
      <c r="K284" s="67" t="s">
        <v>1908</v>
      </c>
      <c r="L284" s="67" t="s">
        <v>1909</v>
      </c>
      <c r="M284" s="69" t="s">
        <v>1010</v>
      </c>
      <c r="N284" s="67" t="s">
        <v>679</v>
      </c>
      <c r="O284" s="67" t="s">
        <v>1011</v>
      </c>
      <c r="P284" s="67" t="s">
        <v>1840</v>
      </c>
      <c r="Q284" s="70">
        <v>45306</v>
      </c>
      <c r="R284" s="70">
        <v>45641</v>
      </c>
      <c r="S284" s="70" t="s">
        <v>1709</v>
      </c>
      <c r="T284" s="51"/>
      <c r="U284" s="67"/>
      <c r="V284" s="67">
        <v>33</v>
      </c>
      <c r="W284" s="67" t="s">
        <v>1724</v>
      </c>
      <c r="X284" s="67" t="s">
        <v>1719</v>
      </c>
      <c r="Y284" s="67" t="s">
        <v>199</v>
      </c>
      <c r="Z284" s="67" t="s">
        <v>199</v>
      </c>
      <c r="AA284" s="67" t="s">
        <v>199</v>
      </c>
      <c r="AB284" s="67" t="s">
        <v>1711</v>
      </c>
      <c r="AC284" s="67" t="s">
        <v>1719</v>
      </c>
      <c r="AD284" s="67" t="s">
        <v>199</v>
      </c>
      <c r="AE284" s="67" t="s">
        <v>199</v>
      </c>
      <c r="AF284" s="67" t="s">
        <v>199</v>
      </c>
      <c r="AG284" s="67" t="s">
        <v>199</v>
      </c>
      <c r="AH284" s="67" t="s">
        <v>199</v>
      </c>
      <c r="AI284" s="67" t="s">
        <v>199</v>
      </c>
      <c r="AJ284" s="67" t="s">
        <v>666</v>
      </c>
    </row>
    <row r="285" spans="2:36" ht="171" hidden="1" x14ac:dyDescent="0.2">
      <c r="B285" s="67" t="s">
        <v>455</v>
      </c>
      <c r="C285" s="68" t="s">
        <v>873</v>
      </c>
      <c r="D285" s="67" t="s">
        <v>874</v>
      </c>
      <c r="E285" s="67" t="s">
        <v>999</v>
      </c>
      <c r="F285" s="67" t="s">
        <v>765</v>
      </c>
      <c r="G285" s="67" t="s">
        <v>877</v>
      </c>
      <c r="H285" s="67" t="s">
        <v>878</v>
      </c>
      <c r="I285" s="67" t="s">
        <v>199</v>
      </c>
      <c r="J285" s="67" t="s">
        <v>199</v>
      </c>
      <c r="K285" s="67" t="s">
        <v>1012</v>
      </c>
      <c r="L285" s="67" t="s">
        <v>1013</v>
      </c>
      <c r="M285" s="69" t="s">
        <v>1014</v>
      </c>
      <c r="N285" s="67" t="s">
        <v>895</v>
      </c>
      <c r="O285" s="67"/>
      <c r="P285" s="67" t="s">
        <v>1681</v>
      </c>
      <c r="Q285" s="70">
        <v>45352</v>
      </c>
      <c r="R285" s="70">
        <v>45641</v>
      </c>
      <c r="S285" s="70" t="s">
        <v>1709</v>
      </c>
      <c r="T285" s="67"/>
      <c r="U285" s="67"/>
      <c r="V285" s="67">
        <v>100</v>
      </c>
      <c r="W285" s="67" t="s">
        <v>356</v>
      </c>
      <c r="X285" s="67" t="s">
        <v>199</v>
      </c>
      <c r="Y285" s="67" t="s">
        <v>199</v>
      </c>
      <c r="Z285" s="67" t="s">
        <v>199</v>
      </c>
      <c r="AA285" s="67" t="s">
        <v>199</v>
      </c>
      <c r="AB285" s="67" t="s">
        <v>1711</v>
      </c>
      <c r="AC285" s="67"/>
      <c r="AD285" s="67" t="s">
        <v>199</v>
      </c>
      <c r="AE285" s="67" t="s">
        <v>199</v>
      </c>
      <c r="AF285" s="67" t="s">
        <v>199</v>
      </c>
      <c r="AG285" s="67" t="s">
        <v>199</v>
      </c>
      <c r="AH285" s="67" t="s">
        <v>199</v>
      </c>
      <c r="AI285" s="67" t="s">
        <v>199</v>
      </c>
      <c r="AJ285" s="67" t="s">
        <v>235</v>
      </c>
    </row>
    <row r="286" spans="2:36" ht="327.75" hidden="1" x14ac:dyDescent="0.2">
      <c r="B286" s="67" t="s">
        <v>523</v>
      </c>
      <c r="C286" s="68" t="s">
        <v>524</v>
      </c>
      <c r="D286" s="67" t="s">
        <v>1490</v>
      </c>
      <c r="E286" s="67" t="s">
        <v>1492</v>
      </c>
      <c r="F286" s="67" t="s">
        <v>1493</v>
      </c>
      <c r="G286" s="67" t="s">
        <v>199</v>
      </c>
      <c r="H286" s="67" t="s">
        <v>199</v>
      </c>
      <c r="I286" s="67" t="s">
        <v>199</v>
      </c>
      <c r="J286" s="67" t="s">
        <v>199</v>
      </c>
      <c r="K286" s="67" t="s">
        <v>1494</v>
      </c>
      <c r="L286" s="67" t="s">
        <v>1910</v>
      </c>
      <c r="M286" s="69" t="s">
        <v>1496</v>
      </c>
      <c r="N286" s="67" t="s">
        <v>709</v>
      </c>
      <c r="O286" s="67" t="s">
        <v>1497</v>
      </c>
      <c r="P286" s="67" t="s">
        <v>119</v>
      </c>
      <c r="Q286" s="70">
        <v>45292</v>
      </c>
      <c r="R286" s="70">
        <v>45626</v>
      </c>
      <c r="S286" s="70" t="s">
        <v>282</v>
      </c>
      <c r="T286" s="51" t="s">
        <v>199</v>
      </c>
      <c r="U286" s="67" t="s">
        <v>199</v>
      </c>
      <c r="V286" s="82">
        <v>0.4</v>
      </c>
      <c r="W286" s="67" t="s">
        <v>1694</v>
      </c>
      <c r="X286" s="67" t="s">
        <v>199</v>
      </c>
      <c r="Y286" s="67" t="s">
        <v>199</v>
      </c>
      <c r="Z286" s="67" t="s">
        <v>199</v>
      </c>
      <c r="AA286" s="67" t="s">
        <v>199</v>
      </c>
      <c r="AB286" s="67" t="s">
        <v>366</v>
      </c>
      <c r="AC286" s="67" t="s">
        <v>199</v>
      </c>
      <c r="AD286" s="67" t="s">
        <v>199</v>
      </c>
      <c r="AE286" s="67" t="s">
        <v>199</v>
      </c>
      <c r="AF286" s="67" t="s">
        <v>199</v>
      </c>
      <c r="AG286" s="67" t="s">
        <v>199</v>
      </c>
      <c r="AH286" s="67" t="s">
        <v>404</v>
      </c>
      <c r="AI286" s="67" t="s">
        <v>405</v>
      </c>
      <c r="AJ286" s="67" t="s">
        <v>1498</v>
      </c>
    </row>
    <row r="287" spans="2:36" ht="199.5" hidden="1" x14ac:dyDescent="0.2">
      <c r="B287" s="67" t="s">
        <v>523</v>
      </c>
      <c r="C287" s="68" t="s">
        <v>524</v>
      </c>
      <c r="D287" s="67" t="s">
        <v>1490</v>
      </c>
      <c r="E287" s="67" t="s">
        <v>1492</v>
      </c>
      <c r="F287" s="67" t="s">
        <v>1493</v>
      </c>
      <c r="G287" s="67" t="s">
        <v>199</v>
      </c>
      <c r="H287" s="67" t="s">
        <v>199</v>
      </c>
      <c r="I287" s="67" t="s">
        <v>199</v>
      </c>
      <c r="J287" s="67" t="s">
        <v>199</v>
      </c>
      <c r="K287" s="67" t="s">
        <v>1911</v>
      </c>
      <c r="L287" s="67" t="s">
        <v>1912</v>
      </c>
      <c r="M287" s="69" t="s">
        <v>1913</v>
      </c>
      <c r="N287" s="67" t="s">
        <v>709</v>
      </c>
      <c r="O287" s="67" t="s">
        <v>1502</v>
      </c>
      <c r="P287" s="67" t="s">
        <v>119</v>
      </c>
      <c r="Q287" s="70">
        <v>45292</v>
      </c>
      <c r="R287" s="70">
        <v>45626</v>
      </c>
      <c r="S287" s="70" t="s">
        <v>119</v>
      </c>
      <c r="T287" s="51" t="s">
        <v>199</v>
      </c>
      <c r="U287" s="67" t="s">
        <v>199</v>
      </c>
      <c r="V287" s="82">
        <v>0.3</v>
      </c>
      <c r="W287" s="67" t="s">
        <v>1503</v>
      </c>
      <c r="X287" s="67" t="s">
        <v>199</v>
      </c>
      <c r="Y287" s="67" t="s">
        <v>199</v>
      </c>
      <c r="Z287" s="67" t="s">
        <v>199</v>
      </c>
      <c r="AA287" s="67" t="s">
        <v>199</v>
      </c>
      <c r="AB287" s="67" t="s">
        <v>1716</v>
      </c>
      <c r="AC287" s="67" t="s">
        <v>199</v>
      </c>
      <c r="AD287" s="67" t="s">
        <v>199</v>
      </c>
      <c r="AE287" s="67" t="s">
        <v>199</v>
      </c>
      <c r="AF287" s="67" t="s">
        <v>199</v>
      </c>
      <c r="AG287" s="67" t="s">
        <v>199</v>
      </c>
      <c r="AH287" s="67" t="s">
        <v>199</v>
      </c>
      <c r="AI287" s="67" t="s">
        <v>199</v>
      </c>
      <c r="AJ287" s="67" t="s">
        <v>1498</v>
      </c>
    </row>
    <row r="288" spans="2:36" ht="199.5" hidden="1" x14ac:dyDescent="0.2">
      <c r="B288" s="67" t="s">
        <v>523</v>
      </c>
      <c r="C288" s="68" t="s">
        <v>524</v>
      </c>
      <c r="D288" s="67" t="s">
        <v>1490</v>
      </c>
      <c r="E288" s="67" t="s">
        <v>1492</v>
      </c>
      <c r="F288" s="67" t="s">
        <v>1493</v>
      </c>
      <c r="G288" s="67" t="s">
        <v>199</v>
      </c>
      <c r="H288" s="67" t="s">
        <v>199</v>
      </c>
      <c r="I288" s="67" t="s">
        <v>199</v>
      </c>
      <c r="J288" s="67" t="s">
        <v>199</v>
      </c>
      <c r="K288" s="67" t="s">
        <v>1504</v>
      </c>
      <c r="L288" s="67" t="s">
        <v>1914</v>
      </c>
      <c r="M288" s="69" t="s">
        <v>1506</v>
      </c>
      <c r="N288" s="67" t="s">
        <v>709</v>
      </c>
      <c r="O288" s="67" t="s">
        <v>1507</v>
      </c>
      <c r="P288" s="67" t="s">
        <v>119</v>
      </c>
      <c r="Q288" s="70">
        <v>45292</v>
      </c>
      <c r="R288" s="70">
        <v>45626</v>
      </c>
      <c r="S288" s="70" t="s">
        <v>50</v>
      </c>
      <c r="T288" s="51" t="s">
        <v>199</v>
      </c>
      <c r="U288" s="67" t="s">
        <v>199</v>
      </c>
      <c r="V288" s="82">
        <v>0.3</v>
      </c>
      <c r="W288" s="67" t="s">
        <v>1503</v>
      </c>
      <c r="X288" s="67" t="s">
        <v>199</v>
      </c>
      <c r="Y288" s="67" t="s">
        <v>199</v>
      </c>
      <c r="Z288" s="67" t="s">
        <v>199</v>
      </c>
      <c r="AA288" s="67" t="s">
        <v>199</v>
      </c>
      <c r="AB288" s="67" t="s">
        <v>1716</v>
      </c>
      <c r="AC288" s="67" t="s">
        <v>199</v>
      </c>
      <c r="AD288" s="67" t="s">
        <v>199</v>
      </c>
      <c r="AE288" s="67" t="s">
        <v>199</v>
      </c>
      <c r="AF288" s="67" t="s">
        <v>199</v>
      </c>
      <c r="AG288" s="67" t="s">
        <v>199</v>
      </c>
      <c r="AH288" s="67" t="s">
        <v>199</v>
      </c>
      <c r="AI288" s="67" t="s">
        <v>199</v>
      </c>
      <c r="AJ288" s="67" t="s">
        <v>1498</v>
      </c>
    </row>
    <row r="289" spans="2:36" ht="128.25" hidden="1" x14ac:dyDescent="0.2">
      <c r="B289" s="67" t="s">
        <v>455</v>
      </c>
      <c r="C289" s="68" t="s">
        <v>456</v>
      </c>
      <c r="D289" s="67" t="s">
        <v>457</v>
      </c>
      <c r="E289" s="67" t="s">
        <v>514</v>
      </c>
      <c r="F289" s="67" t="s">
        <v>460</v>
      </c>
      <c r="G289" s="67" t="s">
        <v>199</v>
      </c>
      <c r="H289" s="67" t="s">
        <v>199</v>
      </c>
      <c r="I289" s="67" t="s">
        <v>199</v>
      </c>
      <c r="J289" s="67" t="s">
        <v>199</v>
      </c>
      <c r="K289" s="67" t="s">
        <v>515</v>
      </c>
      <c r="L289" s="67" t="s">
        <v>516</v>
      </c>
      <c r="M289" s="69" t="s">
        <v>517</v>
      </c>
      <c r="N289" s="67" t="s">
        <v>473</v>
      </c>
      <c r="O289" s="67" t="s">
        <v>1759</v>
      </c>
      <c r="P289" s="67" t="s">
        <v>133</v>
      </c>
      <c r="Q289" s="70">
        <v>45292</v>
      </c>
      <c r="R289" s="70">
        <v>45473</v>
      </c>
      <c r="S289" s="70" t="s">
        <v>1709</v>
      </c>
      <c r="T289" s="51"/>
      <c r="U289" s="67"/>
      <c r="V289" s="82">
        <v>0.5</v>
      </c>
      <c r="W289" s="67" t="s">
        <v>465</v>
      </c>
      <c r="X289" s="67" t="s">
        <v>1721</v>
      </c>
      <c r="Y289" s="67" t="s">
        <v>199</v>
      </c>
      <c r="Z289" s="67" t="s">
        <v>199</v>
      </c>
      <c r="AA289" s="67" t="s">
        <v>199</v>
      </c>
      <c r="AB289" s="67" t="s">
        <v>1695</v>
      </c>
      <c r="AC289" s="67" t="s">
        <v>199</v>
      </c>
      <c r="AD289" s="67" t="s">
        <v>199</v>
      </c>
      <c r="AE289" s="67" t="s">
        <v>199</v>
      </c>
      <c r="AF289" s="67" t="s">
        <v>199</v>
      </c>
      <c r="AG289" s="67" t="s">
        <v>199</v>
      </c>
      <c r="AH289" s="67" t="s">
        <v>199</v>
      </c>
      <c r="AI289" s="67" t="s">
        <v>199</v>
      </c>
      <c r="AJ289" s="67" t="s">
        <v>476</v>
      </c>
    </row>
    <row r="290" spans="2:36" ht="128.25" hidden="1" x14ac:dyDescent="0.2">
      <c r="B290" s="67" t="s">
        <v>455</v>
      </c>
      <c r="C290" s="68" t="s">
        <v>456</v>
      </c>
      <c r="D290" s="67" t="s">
        <v>457</v>
      </c>
      <c r="E290" s="67" t="s">
        <v>514</v>
      </c>
      <c r="F290" s="67" t="s">
        <v>460</v>
      </c>
      <c r="G290" s="67" t="s">
        <v>199</v>
      </c>
      <c r="H290" s="67" t="s">
        <v>199</v>
      </c>
      <c r="I290" s="67" t="s">
        <v>199</v>
      </c>
      <c r="J290" s="67" t="s">
        <v>199</v>
      </c>
      <c r="K290" s="67" t="s">
        <v>521</v>
      </c>
      <c r="L290" s="67" t="s">
        <v>522</v>
      </c>
      <c r="M290" s="69" t="s">
        <v>517</v>
      </c>
      <c r="N290" s="67" t="s">
        <v>473</v>
      </c>
      <c r="O290" s="67" t="s">
        <v>1760</v>
      </c>
      <c r="P290" s="67" t="s">
        <v>133</v>
      </c>
      <c r="Q290" s="70">
        <v>45474</v>
      </c>
      <c r="R290" s="70">
        <v>45641</v>
      </c>
      <c r="S290" s="70" t="s">
        <v>1709</v>
      </c>
      <c r="T290" s="51"/>
      <c r="U290" s="67"/>
      <c r="V290" s="82">
        <v>0.5</v>
      </c>
      <c r="W290" s="67" t="s">
        <v>465</v>
      </c>
      <c r="X290" s="67" t="s">
        <v>1721</v>
      </c>
      <c r="Y290" s="67" t="s">
        <v>199</v>
      </c>
      <c r="Z290" s="67" t="s">
        <v>199</v>
      </c>
      <c r="AA290" s="67" t="s">
        <v>199</v>
      </c>
      <c r="AB290" s="67" t="s">
        <v>1695</v>
      </c>
      <c r="AC290" s="67" t="s">
        <v>199</v>
      </c>
      <c r="AD290" s="67" t="s">
        <v>199</v>
      </c>
      <c r="AE290" s="67" t="s">
        <v>199</v>
      </c>
      <c r="AF290" s="67" t="s">
        <v>199</v>
      </c>
      <c r="AG290" s="67" t="s">
        <v>199</v>
      </c>
      <c r="AH290" s="67" t="s">
        <v>199</v>
      </c>
      <c r="AI290" s="67" t="s">
        <v>199</v>
      </c>
      <c r="AJ290" s="67" t="s">
        <v>476</v>
      </c>
    </row>
    <row r="291" spans="2:36" ht="199.5" hidden="1" x14ac:dyDescent="0.2">
      <c r="B291" s="67" t="s">
        <v>523</v>
      </c>
      <c r="C291" s="68" t="s">
        <v>524</v>
      </c>
      <c r="D291" s="67" t="s">
        <v>1508</v>
      </c>
      <c r="E291" s="67" t="s">
        <v>1510</v>
      </c>
      <c r="F291" s="67" t="s">
        <v>1654</v>
      </c>
      <c r="G291" s="67" t="s">
        <v>199</v>
      </c>
      <c r="H291" s="67" t="s">
        <v>199</v>
      </c>
      <c r="I291" s="67" t="s">
        <v>199</v>
      </c>
      <c r="J291" s="67" t="s">
        <v>199</v>
      </c>
      <c r="K291" s="67" t="s">
        <v>1915</v>
      </c>
      <c r="L291" s="67" t="s">
        <v>1916</v>
      </c>
      <c r="M291" s="69" t="s">
        <v>1513</v>
      </c>
      <c r="N291" s="67" t="s">
        <v>543</v>
      </c>
      <c r="O291" s="67" t="s">
        <v>544</v>
      </c>
      <c r="P291" s="67" t="s">
        <v>545</v>
      </c>
      <c r="Q291" s="70">
        <v>45323</v>
      </c>
      <c r="R291" s="70">
        <v>45352</v>
      </c>
      <c r="S291" s="70" t="s">
        <v>1709</v>
      </c>
      <c r="T291" s="51"/>
      <c r="U291" s="67"/>
      <c r="V291" s="71">
        <v>0.15</v>
      </c>
      <c r="W291" s="67" t="s">
        <v>1682</v>
      </c>
      <c r="X291" s="67" t="s">
        <v>199</v>
      </c>
      <c r="Y291" s="67" t="s">
        <v>199</v>
      </c>
      <c r="Z291" s="67" t="s">
        <v>199</v>
      </c>
      <c r="AA291" s="67" t="s">
        <v>199</v>
      </c>
      <c r="AB291" s="67" t="s">
        <v>1716</v>
      </c>
      <c r="AC291" s="67" t="s">
        <v>199</v>
      </c>
      <c r="AD291" s="67" t="s">
        <v>199</v>
      </c>
      <c r="AE291" s="67" t="s">
        <v>199</v>
      </c>
      <c r="AF291" s="67" t="s">
        <v>199</v>
      </c>
      <c r="AG291" s="67" t="s">
        <v>199</v>
      </c>
      <c r="AH291" s="67" t="s">
        <v>199</v>
      </c>
      <c r="AI291" s="67" t="s">
        <v>199</v>
      </c>
      <c r="AJ291" s="67" t="s">
        <v>547</v>
      </c>
    </row>
    <row r="292" spans="2:36" ht="199.5" hidden="1" x14ac:dyDescent="0.2">
      <c r="B292" s="67" t="s">
        <v>523</v>
      </c>
      <c r="C292" s="68" t="s">
        <v>524</v>
      </c>
      <c r="D292" s="67" t="s">
        <v>1508</v>
      </c>
      <c r="E292" s="67" t="s">
        <v>1510</v>
      </c>
      <c r="F292" s="67" t="s">
        <v>1654</v>
      </c>
      <c r="G292" s="67" t="s">
        <v>199</v>
      </c>
      <c r="H292" s="67" t="s">
        <v>199</v>
      </c>
      <c r="I292" s="67" t="s">
        <v>199</v>
      </c>
      <c r="J292" s="67" t="s">
        <v>199</v>
      </c>
      <c r="K292" s="67" t="s">
        <v>1917</v>
      </c>
      <c r="L292" s="67" t="s">
        <v>1918</v>
      </c>
      <c r="M292" s="69" t="s">
        <v>1515</v>
      </c>
      <c r="N292" s="67" t="s">
        <v>543</v>
      </c>
      <c r="O292" s="67" t="s">
        <v>544</v>
      </c>
      <c r="P292" s="67" t="s">
        <v>545</v>
      </c>
      <c r="Q292" s="70">
        <v>45352</v>
      </c>
      <c r="R292" s="70">
        <v>45383</v>
      </c>
      <c r="S292" s="70" t="s">
        <v>282</v>
      </c>
      <c r="T292" s="51"/>
      <c r="U292" s="67"/>
      <c r="V292" s="71">
        <v>0.35</v>
      </c>
      <c r="W292" s="67" t="s">
        <v>207</v>
      </c>
      <c r="X292" s="67" t="s">
        <v>199</v>
      </c>
      <c r="Y292" s="67" t="s">
        <v>199</v>
      </c>
      <c r="Z292" s="67" t="s">
        <v>199</v>
      </c>
      <c r="AA292" s="67" t="s">
        <v>199</v>
      </c>
      <c r="AB292" s="67" t="s">
        <v>1716</v>
      </c>
      <c r="AC292" s="67" t="s">
        <v>199</v>
      </c>
      <c r="AD292" s="67" t="s">
        <v>199</v>
      </c>
      <c r="AE292" s="67" t="s">
        <v>199</v>
      </c>
      <c r="AF292" s="67" t="s">
        <v>199</v>
      </c>
      <c r="AG292" s="67" t="s">
        <v>199</v>
      </c>
      <c r="AH292" s="67" t="s">
        <v>199</v>
      </c>
      <c r="AI292" s="67" t="s">
        <v>199</v>
      </c>
      <c r="AJ292" s="67" t="s">
        <v>547</v>
      </c>
    </row>
    <row r="293" spans="2:36" ht="199.5" hidden="1" x14ac:dyDescent="0.2">
      <c r="B293" s="67" t="s">
        <v>523</v>
      </c>
      <c r="C293" s="68" t="s">
        <v>524</v>
      </c>
      <c r="D293" s="67" t="s">
        <v>1508</v>
      </c>
      <c r="E293" s="67" t="s">
        <v>1510</v>
      </c>
      <c r="F293" s="67" t="s">
        <v>1654</v>
      </c>
      <c r="G293" s="67" t="s">
        <v>199</v>
      </c>
      <c r="H293" s="67" t="s">
        <v>199</v>
      </c>
      <c r="I293" s="67" t="s">
        <v>199</v>
      </c>
      <c r="J293" s="67" t="s">
        <v>199</v>
      </c>
      <c r="K293" s="67" t="s">
        <v>1919</v>
      </c>
      <c r="L293" s="67" t="s">
        <v>1516</v>
      </c>
      <c r="M293" s="69" t="s">
        <v>1517</v>
      </c>
      <c r="N293" s="67" t="s">
        <v>543</v>
      </c>
      <c r="O293" s="67" t="s">
        <v>544</v>
      </c>
      <c r="P293" s="67" t="s">
        <v>545</v>
      </c>
      <c r="Q293" s="70">
        <v>45384</v>
      </c>
      <c r="R293" s="70">
        <v>45641</v>
      </c>
      <c r="S293" s="70" t="s">
        <v>1709</v>
      </c>
      <c r="T293" s="51"/>
      <c r="U293" s="67"/>
      <c r="V293" s="71">
        <v>0.5</v>
      </c>
      <c r="W293" s="67" t="s">
        <v>1682</v>
      </c>
      <c r="X293" s="67" t="s">
        <v>199</v>
      </c>
      <c r="Y293" s="67" t="s">
        <v>199</v>
      </c>
      <c r="Z293" s="67" t="s">
        <v>199</v>
      </c>
      <c r="AA293" s="67" t="s">
        <v>199</v>
      </c>
      <c r="AB293" s="67" t="s">
        <v>1716</v>
      </c>
      <c r="AC293" s="67" t="s">
        <v>199</v>
      </c>
      <c r="AD293" s="67" t="s">
        <v>199</v>
      </c>
      <c r="AE293" s="67" t="s">
        <v>199</v>
      </c>
      <c r="AF293" s="67" t="s">
        <v>199</v>
      </c>
      <c r="AG293" s="67" t="s">
        <v>199</v>
      </c>
      <c r="AH293" s="67" t="s">
        <v>199</v>
      </c>
      <c r="AI293" s="67" t="s">
        <v>199</v>
      </c>
      <c r="AJ293" s="67" t="s">
        <v>547</v>
      </c>
    </row>
    <row r="294" spans="2:36" ht="199.5" hidden="1" x14ac:dyDescent="0.2">
      <c r="B294" s="67" t="s">
        <v>523</v>
      </c>
      <c r="C294" s="68" t="s">
        <v>524</v>
      </c>
      <c r="D294" s="67" t="s">
        <v>1508</v>
      </c>
      <c r="E294" s="67" t="s">
        <v>1518</v>
      </c>
      <c r="F294" s="67" t="s">
        <v>1654</v>
      </c>
      <c r="G294" s="67" t="s">
        <v>199</v>
      </c>
      <c r="H294" s="67" t="s">
        <v>199</v>
      </c>
      <c r="I294" s="67" t="s">
        <v>199</v>
      </c>
      <c r="J294" s="67" t="s">
        <v>199</v>
      </c>
      <c r="K294" s="67" t="s">
        <v>1920</v>
      </c>
      <c r="L294" s="67" t="s">
        <v>1520</v>
      </c>
      <c r="M294" s="69" t="s">
        <v>1521</v>
      </c>
      <c r="N294" s="67" t="s">
        <v>543</v>
      </c>
      <c r="O294" s="67" t="s">
        <v>544</v>
      </c>
      <c r="P294" s="67" t="s">
        <v>545</v>
      </c>
      <c r="Q294" s="70">
        <v>45323</v>
      </c>
      <c r="R294" s="70">
        <v>45641</v>
      </c>
      <c r="S294" s="70" t="s">
        <v>1709</v>
      </c>
      <c r="T294" s="51"/>
      <c r="U294" s="67"/>
      <c r="V294" s="71">
        <v>1</v>
      </c>
      <c r="W294" s="67" t="s">
        <v>1682</v>
      </c>
      <c r="X294" s="67" t="s">
        <v>199</v>
      </c>
      <c r="Y294" s="67" t="s">
        <v>199</v>
      </c>
      <c r="Z294" s="67" t="s">
        <v>199</v>
      </c>
      <c r="AA294" s="67" t="s">
        <v>199</v>
      </c>
      <c r="AB294" s="67" t="s">
        <v>1716</v>
      </c>
      <c r="AC294" s="67" t="s">
        <v>199</v>
      </c>
      <c r="AD294" s="67" t="s">
        <v>199</v>
      </c>
      <c r="AE294" s="67" t="s">
        <v>199</v>
      </c>
      <c r="AF294" s="67" t="s">
        <v>199</v>
      </c>
      <c r="AG294" s="67" t="s">
        <v>199</v>
      </c>
      <c r="AH294" s="67" t="s">
        <v>199</v>
      </c>
      <c r="AI294" s="67" t="s">
        <v>199</v>
      </c>
      <c r="AJ294" s="67" t="s">
        <v>1522</v>
      </c>
    </row>
    <row r="295" spans="2:36" ht="199.5" hidden="1" x14ac:dyDescent="0.2">
      <c r="B295" s="67" t="s">
        <v>523</v>
      </c>
      <c r="C295" s="68" t="s">
        <v>524</v>
      </c>
      <c r="D295" s="67" t="s">
        <v>1508</v>
      </c>
      <c r="E295" s="67" t="s">
        <v>1523</v>
      </c>
      <c r="F295" s="67" t="s">
        <v>1654</v>
      </c>
      <c r="G295" s="67" t="s">
        <v>199</v>
      </c>
      <c r="H295" s="67" t="s">
        <v>199</v>
      </c>
      <c r="I295" s="67" t="s">
        <v>199</v>
      </c>
      <c r="J295" s="67" t="s">
        <v>199</v>
      </c>
      <c r="K295" s="67" t="s">
        <v>1921</v>
      </c>
      <c r="L295" s="67" t="s">
        <v>1525</v>
      </c>
      <c r="M295" s="69" t="s">
        <v>1526</v>
      </c>
      <c r="N295" s="67" t="s">
        <v>543</v>
      </c>
      <c r="O295" s="67" t="s">
        <v>544</v>
      </c>
      <c r="P295" s="67" t="s">
        <v>545</v>
      </c>
      <c r="Q295" s="70">
        <v>45323</v>
      </c>
      <c r="R295" s="70">
        <v>45352</v>
      </c>
      <c r="S295" s="70" t="s">
        <v>282</v>
      </c>
      <c r="T295" s="51"/>
      <c r="U295" s="67"/>
      <c r="V295" s="71">
        <v>0.2</v>
      </c>
      <c r="W295" s="67" t="s">
        <v>207</v>
      </c>
      <c r="X295" s="67" t="s">
        <v>199</v>
      </c>
      <c r="Y295" s="67" t="s">
        <v>199</v>
      </c>
      <c r="Z295" s="67" t="s">
        <v>199</v>
      </c>
      <c r="AA295" s="67" t="s">
        <v>199</v>
      </c>
      <c r="AB295" s="67" t="s">
        <v>1716</v>
      </c>
      <c r="AC295" s="67" t="s">
        <v>199</v>
      </c>
      <c r="AD295" s="67" t="s">
        <v>199</v>
      </c>
      <c r="AE295" s="67" t="s">
        <v>199</v>
      </c>
      <c r="AF295" s="67" t="s">
        <v>199</v>
      </c>
      <c r="AG295" s="67" t="s">
        <v>199</v>
      </c>
      <c r="AH295" s="67" t="s">
        <v>199</v>
      </c>
      <c r="AI295" s="67" t="s">
        <v>199</v>
      </c>
      <c r="AJ295" s="67" t="s">
        <v>547</v>
      </c>
    </row>
    <row r="296" spans="2:36" ht="199.5" hidden="1" x14ac:dyDescent="0.2">
      <c r="B296" s="67" t="s">
        <v>523</v>
      </c>
      <c r="C296" s="68" t="s">
        <v>524</v>
      </c>
      <c r="D296" s="67" t="s">
        <v>1508</v>
      </c>
      <c r="E296" s="67" t="s">
        <v>1523</v>
      </c>
      <c r="F296" s="67" t="s">
        <v>1654</v>
      </c>
      <c r="G296" s="67" t="s">
        <v>199</v>
      </c>
      <c r="H296" s="67" t="s">
        <v>199</v>
      </c>
      <c r="I296" s="67" t="s">
        <v>199</v>
      </c>
      <c r="J296" s="67" t="s">
        <v>199</v>
      </c>
      <c r="K296" s="67" t="s">
        <v>1922</v>
      </c>
      <c r="L296" s="67" t="s">
        <v>1528</v>
      </c>
      <c r="M296" s="69" t="s">
        <v>1529</v>
      </c>
      <c r="N296" s="67" t="s">
        <v>543</v>
      </c>
      <c r="O296" s="67" t="s">
        <v>544</v>
      </c>
      <c r="P296" s="67" t="s">
        <v>545</v>
      </c>
      <c r="Q296" s="70">
        <v>45323</v>
      </c>
      <c r="R296" s="70">
        <v>45641</v>
      </c>
      <c r="S296" s="70" t="s">
        <v>1709</v>
      </c>
      <c r="T296" s="51"/>
      <c r="U296" s="67"/>
      <c r="V296" s="71">
        <v>0.8</v>
      </c>
      <c r="W296" s="67" t="s">
        <v>1682</v>
      </c>
      <c r="X296" s="67" t="s">
        <v>199</v>
      </c>
      <c r="Y296" s="67" t="s">
        <v>199</v>
      </c>
      <c r="Z296" s="67" t="s">
        <v>199</v>
      </c>
      <c r="AA296" s="67" t="s">
        <v>199</v>
      </c>
      <c r="AB296" s="67" t="s">
        <v>1716</v>
      </c>
      <c r="AC296" s="67" t="s">
        <v>199</v>
      </c>
      <c r="AD296" s="67" t="s">
        <v>199</v>
      </c>
      <c r="AE296" s="67" t="s">
        <v>199</v>
      </c>
      <c r="AF296" s="67" t="s">
        <v>199</v>
      </c>
      <c r="AG296" s="67" t="s">
        <v>199</v>
      </c>
      <c r="AH296" s="67" t="s">
        <v>199</v>
      </c>
      <c r="AI296" s="67" t="s">
        <v>199</v>
      </c>
      <c r="AJ296" s="67" t="s">
        <v>547</v>
      </c>
    </row>
    <row r="297" spans="2:36" ht="199.5" hidden="1" x14ac:dyDescent="0.2">
      <c r="B297" s="67" t="s">
        <v>523</v>
      </c>
      <c r="C297" s="68" t="s">
        <v>524</v>
      </c>
      <c r="D297" s="67" t="s">
        <v>1531</v>
      </c>
      <c r="E297" s="67" t="s">
        <v>1533</v>
      </c>
      <c r="F297" s="67" t="s">
        <v>1654</v>
      </c>
      <c r="G297" s="67" t="s">
        <v>199</v>
      </c>
      <c r="H297" s="67" t="s">
        <v>199</v>
      </c>
      <c r="I297" s="67" t="s">
        <v>199</v>
      </c>
      <c r="J297" s="101" t="s">
        <v>199</v>
      </c>
      <c r="K297" s="67" t="s">
        <v>1923</v>
      </c>
      <c r="L297" s="67" t="s">
        <v>1535</v>
      </c>
      <c r="M297" s="69" t="s">
        <v>1536</v>
      </c>
      <c r="N297" s="67" t="s">
        <v>543</v>
      </c>
      <c r="O297" s="67" t="s">
        <v>544</v>
      </c>
      <c r="P297" s="67" t="s">
        <v>545</v>
      </c>
      <c r="Q297" s="70">
        <v>45323</v>
      </c>
      <c r="R297" s="70">
        <v>45641</v>
      </c>
      <c r="S297" s="70" t="s">
        <v>1709</v>
      </c>
      <c r="T297" s="51"/>
      <c r="U297" s="67"/>
      <c r="V297" s="71">
        <v>1</v>
      </c>
      <c r="W297" s="67" t="s">
        <v>1694</v>
      </c>
      <c r="X297" s="67" t="s">
        <v>199</v>
      </c>
      <c r="Y297" s="67" t="s">
        <v>199</v>
      </c>
      <c r="Z297" s="101" t="s">
        <v>199</v>
      </c>
      <c r="AA297" s="101" t="s">
        <v>199</v>
      </c>
      <c r="AB297" s="67" t="s">
        <v>366</v>
      </c>
      <c r="AC297" s="67" t="s">
        <v>199</v>
      </c>
      <c r="AD297" s="67" t="s">
        <v>199</v>
      </c>
      <c r="AE297" s="113" t="s">
        <v>199</v>
      </c>
      <c r="AF297" s="113" t="s">
        <v>199</v>
      </c>
      <c r="AG297" s="101" t="s">
        <v>199</v>
      </c>
      <c r="AH297" s="67" t="s">
        <v>404</v>
      </c>
      <c r="AI297" s="67" t="s">
        <v>405</v>
      </c>
      <c r="AJ297" s="67" t="s">
        <v>696</v>
      </c>
    </row>
    <row r="298" spans="2:36" ht="199.5" hidden="1" x14ac:dyDescent="0.2">
      <c r="B298" s="67" t="s">
        <v>523</v>
      </c>
      <c r="C298" s="68" t="s">
        <v>524</v>
      </c>
      <c r="D298" s="67" t="s">
        <v>1531</v>
      </c>
      <c r="E298" s="67" t="s">
        <v>1537</v>
      </c>
      <c r="F298" s="67" t="s">
        <v>1654</v>
      </c>
      <c r="G298" s="67" t="s">
        <v>199</v>
      </c>
      <c r="H298" s="67" t="s">
        <v>199</v>
      </c>
      <c r="I298" s="67" t="s">
        <v>199</v>
      </c>
      <c r="J298" s="101" t="s">
        <v>199</v>
      </c>
      <c r="K298" s="67" t="s">
        <v>1924</v>
      </c>
      <c r="L298" s="67" t="s">
        <v>1539</v>
      </c>
      <c r="M298" s="69" t="s">
        <v>1540</v>
      </c>
      <c r="N298" s="67" t="s">
        <v>543</v>
      </c>
      <c r="O298" s="67" t="s">
        <v>544</v>
      </c>
      <c r="P298" s="67" t="s">
        <v>545</v>
      </c>
      <c r="Q298" s="70">
        <v>45323</v>
      </c>
      <c r="R298" s="70">
        <v>45641</v>
      </c>
      <c r="S298" s="70" t="s">
        <v>282</v>
      </c>
      <c r="T298" s="51"/>
      <c r="U298" s="67"/>
      <c r="V298" s="71">
        <v>1</v>
      </c>
      <c r="W298" s="67" t="s">
        <v>1694</v>
      </c>
      <c r="X298" s="67" t="s">
        <v>199</v>
      </c>
      <c r="Y298" s="67" t="s">
        <v>199</v>
      </c>
      <c r="Z298" s="101" t="s">
        <v>199</v>
      </c>
      <c r="AA298" s="101" t="s">
        <v>199</v>
      </c>
      <c r="AB298" s="67" t="s">
        <v>366</v>
      </c>
      <c r="AC298" s="67" t="s">
        <v>199</v>
      </c>
      <c r="AD298" s="67" t="s">
        <v>199</v>
      </c>
      <c r="AE298" s="113" t="s">
        <v>199</v>
      </c>
      <c r="AF298" s="113" t="s">
        <v>199</v>
      </c>
      <c r="AG298" s="101" t="s">
        <v>199</v>
      </c>
      <c r="AH298" s="67" t="s">
        <v>404</v>
      </c>
      <c r="AI298" s="67" t="s">
        <v>405</v>
      </c>
      <c r="AJ298" s="67" t="s">
        <v>547</v>
      </c>
    </row>
    <row r="299" spans="2:36" ht="128.25" hidden="1" x14ac:dyDescent="0.2">
      <c r="B299" s="67" t="s">
        <v>455</v>
      </c>
      <c r="C299" s="68" t="s">
        <v>456</v>
      </c>
      <c r="D299" s="67" t="s">
        <v>1152</v>
      </c>
      <c r="E299" s="67" t="s">
        <v>1196</v>
      </c>
      <c r="F299" s="67" t="s">
        <v>1197</v>
      </c>
      <c r="G299" s="67" t="s">
        <v>877</v>
      </c>
      <c r="H299" s="67" t="s">
        <v>199</v>
      </c>
      <c r="I299" s="67" t="s">
        <v>199</v>
      </c>
      <c r="J299" s="67" t="s">
        <v>199</v>
      </c>
      <c r="K299" s="67" t="s">
        <v>1198</v>
      </c>
      <c r="L299" s="67" t="s">
        <v>1198</v>
      </c>
      <c r="M299" s="69" t="s">
        <v>1199</v>
      </c>
      <c r="N299" s="67" t="s">
        <v>491</v>
      </c>
      <c r="O299" s="67" t="s">
        <v>1200</v>
      </c>
      <c r="P299" s="67" t="s">
        <v>1698</v>
      </c>
      <c r="Q299" s="70">
        <v>45474</v>
      </c>
      <c r="R299" s="70">
        <v>45519</v>
      </c>
      <c r="S299" s="70" t="s">
        <v>1709</v>
      </c>
      <c r="T299" s="51"/>
      <c r="U299" s="67"/>
      <c r="V299" s="67"/>
      <c r="W299" s="67" t="s">
        <v>207</v>
      </c>
      <c r="X299" s="67" t="s">
        <v>1590</v>
      </c>
      <c r="Y299" s="67" t="s">
        <v>1721</v>
      </c>
      <c r="Z299" s="67" t="s">
        <v>199</v>
      </c>
      <c r="AA299" s="67" t="s">
        <v>199</v>
      </c>
      <c r="AB299" s="67" t="s">
        <v>1719</v>
      </c>
      <c r="AC299" s="67" t="s">
        <v>199</v>
      </c>
      <c r="AD299" s="67" t="s">
        <v>199</v>
      </c>
      <c r="AE299" s="67" t="s">
        <v>199</v>
      </c>
      <c r="AF299" s="67" t="s">
        <v>199</v>
      </c>
      <c r="AG299" s="67" t="s">
        <v>199</v>
      </c>
      <c r="AH299" s="67" t="s">
        <v>199</v>
      </c>
      <c r="AI299" s="67" t="s">
        <v>199</v>
      </c>
      <c r="AJ299" s="67" t="s">
        <v>622</v>
      </c>
    </row>
    <row r="300" spans="2:36" ht="128.25" hidden="1" x14ac:dyDescent="0.2">
      <c r="B300" s="67" t="s">
        <v>455</v>
      </c>
      <c r="C300" s="68" t="s">
        <v>456</v>
      </c>
      <c r="D300" s="67" t="s">
        <v>1152</v>
      </c>
      <c r="E300" s="67" t="s">
        <v>1196</v>
      </c>
      <c r="F300" s="67" t="s">
        <v>1197</v>
      </c>
      <c r="G300" s="67" t="s">
        <v>877</v>
      </c>
      <c r="H300" s="67" t="s">
        <v>199</v>
      </c>
      <c r="I300" s="67" t="s">
        <v>199</v>
      </c>
      <c r="J300" s="67" t="s">
        <v>199</v>
      </c>
      <c r="K300" s="67" t="s">
        <v>494</v>
      </c>
      <c r="L300" s="67" t="s">
        <v>494</v>
      </c>
      <c r="M300" s="69" t="s">
        <v>1201</v>
      </c>
      <c r="N300" s="67" t="s">
        <v>491</v>
      </c>
      <c r="O300" s="67" t="s">
        <v>1202</v>
      </c>
      <c r="P300" s="67" t="s">
        <v>1698</v>
      </c>
      <c r="Q300" s="70">
        <v>45519</v>
      </c>
      <c r="R300" s="70">
        <v>45565</v>
      </c>
      <c r="S300" s="70" t="s">
        <v>1709</v>
      </c>
      <c r="T300" s="51"/>
      <c r="U300" s="67"/>
      <c r="V300" s="67"/>
      <c r="W300" s="67" t="s">
        <v>207</v>
      </c>
      <c r="X300" s="67" t="s">
        <v>1590</v>
      </c>
      <c r="Y300" s="67" t="s">
        <v>1721</v>
      </c>
      <c r="Z300" s="67" t="s">
        <v>199</v>
      </c>
      <c r="AA300" s="67" t="s">
        <v>199</v>
      </c>
      <c r="AB300" s="67" t="s">
        <v>1719</v>
      </c>
      <c r="AC300" s="67" t="s">
        <v>199</v>
      </c>
      <c r="AD300" s="67" t="s">
        <v>199</v>
      </c>
      <c r="AE300" s="67" t="s">
        <v>199</v>
      </c>
      <c r="AF300" s="67" t="s">
        <v>199</v>
      </c>
      <c r="AG300" s="67" t="s">
        <v>199</v>
      </c>
      <c r="AH300" s="67" t="s">
        <v>199</v>
      </c>
      <c r="AI300" s="67" t="s">
        <v>199</v>
      </c>
      <c r="AJ300" s="67" t="s">
        <v>622</v>
      </c>
    </row>
    <row r="301" spans="2:36" ht="171" hidden="1" x14ac:dyDescent="0.2">
      <c r="B301" s="67" t="s">
        <v>455</v>
      </c>
      <c r="C301" s="68" t="s">
        <v>873</v>
      </c>
      <c r="D301" s="67" t="s">
        <v>1310</v>
      </c>
      <c r="E301" s="74" t="s">
        <v>1433</v>
      </c>
      <c r="F301" s="67" t="s">
        <v>1197</v>
      </c>
      <c r="G301" s="67" t="s">
        <v>199</v>
      </c>
      <c r="H301" s="67" t="s">
        <v>199</v>
      </c>
      <c r="I301" s="67" t="s">
        <v>199</v>
      </c>
      <c r="J301" s="67" t="s">
        <v>199</v>
      </c>
      <c r="K301" s="67" t="s">
        <v>1434</v>
      </c>
      <c r="L301" s="67" t="s">
        <v>1925</v>
      </c>
      <c r="M301" s="69" t="s">
        <v>1436</v>
      </c>
      <c r="N301" s="67" t="s">
        <v>1314</v>
      </c>
      <c r="O301" s="67" t="s">
        <v>1437</v>
      </c>
      <c r="P301" s="67" t="s">
        <v>1698</v>
      </c>
      <c r="Q301" s="114">
        <v>45292</v>
      </c>
      <c r="R301" s="114">
        <v>45473</v>
      </c>
      <c r="S301" s="70" t="s">
        <v>1709</v>
      </c>
      <c r="T301" s="115">
        <v>0</v>
      </c>
      <c r="U301" s="74">
        <v>0</v>
      </c>
      <c r="V301" s="67"/>
      <c r="W301" s="67" t="s">
        <v>357</v>
      </c>
      <c r="X301" s="67" t="s">
        <v>1682</v>
      </c>
      <c r="Y301" s="67" t="s">
        <v>199</v>
      </c>
      <c r="Z301" s="67" t="s">
        <v>199</v>
      </c>
      <c r="AA301" s="67" t="s">
        <v>199</v>
      </c>
      <c r="AB301" s="67" t="s">
        <v>1719</v>
      </c>
      <c r="AC301" s="67" t="s">
        <v>1695</v>
      </c>
      <c r="AD301" s="67" t="s">
        <v>1712</v>
      </c>
      <c r="AE301" s="67" t="s">
        <v>199</v>
      </c>
      <c r="AF301" s="67" t="s">
        <v>199</v>
      </c>
      <c r="AG301" s="67" t="s">
        <v>199</v>
      </c>
      <c r="AH301" s="67" t="s">
        <v>199</v>
      </c>
      <c r="AI301" s="67" t="s">
        <v>199</v>
      </c>
      <c r="AJ301" s="67" t="s">
        <v>666</v>
      </c>
    </row>
    <row r="302" spans="2:36" ht="171" hidden="1" x14ac:dyDescent="0.2">
      <c r="B302" s="67" t="s">
        <v>455</v>
      </c>
      <c r="C302" s="68" t="s">
        <v>873</v>
      </c>
      <c r="D302" s="67" t="s">
        <v>1310</v>
      </c>
      <c r="E302" s="74" t="s">
        <v>1433</v>
      </c>
      <c r="F302" s="67" t="s">
        <v>1197</v>
      </c>
      <c r="G302" s="67" t="s">
        <v>199</v>
      </c>
      <c r="H302" s="67" t="s">
        <v>199</v>
      </c>
      <c r="I302" s="67" t="s">
        <v>199</v>
      </c>
      <c r="J302" s="67" t="s">
        <v>199</v>
      </c>
      <c r="K302" s="67" t="s">
        <v>1438</v>
      </c>
      <c r="L302" s="67" t="s">
        <v>1439</v>
      </c>
      <c r="M302" s="67" t="s">
        <v>1440</v>
      </c>
      <c r="N302" s="67" t="s">
        <v>1314</v>
      </c>
      <c r="O302" s="67"/>
      <c r="P302" s="67" t="s">
        <v>1698</v>
      </c>
      <c r="Q302" s="111">
        <v>45292</v>
      </c>
      <c r="R302" s="114">
        <v>45565</v>
      </c>
      <c r="S302" s="70" t="s">
        <v>1698</v>
      </c>
      <c r="T302" s="115"/>
      <c r="U302" s="74"/>
      <c r="V302" s="69"/>
      <c r="W302" s="67" t="s">
        <v>357</v>
      </c>
      <c r="X302" s="67" t="s">
        <v>199</v>
      </c>
      <c r="Y302" s="67" t="s">
        <v>199</v>
      </c>
      <c r="Z302" s="67" t="s">
        <v>199</v>
      </c>
      <c r="AA302" s="101" t="s">
        <v>199</v>
      </c>
      <c r="AB302" s="67" t="s">
        <v>1712</v>
      </c>
      <c r="AC302" s="67" t="s">
        <v>1719</v>
      </c>
      <c r="AD302" s="67" t="s">
        <v>199</v>
      </c>
      <c r="AE302" s="113" t="s">
        <v>199</v>
      </c>
      <c r="AF302" s="113" t="s">
        <v>199</v>
      </c>
      <c r="AG302" s="101" t="s">
        <v>199</v>
      </c>
      <c r="AH302" s="67" t="s">
        <v>199</v>
      </c>
      <c r="AI302" s="67" t="s">
        <v>199</v>
      </c>
      <c r="AJ302" s="67" t="s">
        <v>502</v>
      </c>
    </row>
    <row r="303" spans="2:36" ht="171" hidden="1" x14ac:dyDescent="0.2">
      <c r="B303" s="109" t="s">
        <v>455</v>
      </c>
      <c r="C303" s="109" t="s">
        <v>873</v>
      </c>
      <c r="D303" s="109" t="s">
        <v>1310</v>
      </c>
      <c r="E303" s="74" t="s">
        <v>1433</v>
      </c>
      <c r="F303" s="109" t="s">
        <v>1197</v>
      </c>
      <c r="G303" s="67" t="s">
        <v>199</v>
      </c>
      <c r="H303" s="67" t="s">
        <v>199</v>
      </c>
      <c r="I303" s="67" t="s">
        <v>199</v>
      </c>
      <c r="J303" s="67" t="s">
        <v>199</v>
      </c>
      <c r="K303" s="109" t="s">
        <v>1441</v>
      </c>
      <c r="L303" s="67" t="s">
        <v>1442</v>
      </c>
      <c r="M303" s="67" t="s">
        <v>1443</v>
      </c>
      <c r="N303" s="109" t="s">
        <v>1314</v>
      </c>
      <c r="O303" s="67" t="s">
        <v>1444</v>
      </c>
      <c r="P303" s="109" t="s">
        <v>1698</v>
      </c>
      <c r="Q303" s="111">
        <v>45292</v>
      </c>
      <c r="R303" s="111">
        <v>45657</v>
      </c>
      <c r="S303" s="111" t="s">
        <v>282</v>
      </c>
      <c r="T303" s="112">
        <v>0</v>
      </c>
      <c r="U303" s="109">
        <v>0</v>
      </c>
      <c r="V303" s="110">
        <v>40</v>
      </c>
      <c r="W303" s="109" t="s">
        <v>357</v>
      </c>
      <c r="X303" s="109" t="s">
        <v>1724</v>
      </c>
      <c r="Y303" s="67" t="s">
        <v>199</v>
      </c>
      <c r="Z303" s="67" t="s">
        <v>199</v>
      </c>
      <c r="AA303" s="101" t="s">
        <v>199</v>
      </c>
      <c r="AB303" s="109" t="s">
        <v>1712</v>
      </c>
      <c r="AC303" s="109" t="s">
        <v>1719</v>
      </c>
      <c r="AD303" s="67" t="s">
        <v>199</v>
      </c>
      <c r="AE303" s="113" t="s">
        <v>199</v>
      </c>
      <c r="AF303" s="113" t="s">
        <v>199</v>
      </c>
      <c r="AG303" s="101" t="s">
        <v>199</v>
      </c>
      <c r="AH303" s="109" t="s">
        <v>199</v>
      </c>
      <c r="AI303" s="109" t="s">
        <v>199</v>
      </c>
      <c r="AJ303" s="109" t="s">
        <v>502</v>
      </c>
    </row>
    <row r="304" spans="2:36" hidden="1" x14ac:dyDescent="0.2">
      <c r="AC304" s="55"/>
      <c r="AD304" s="55"/>
      <c r="AE304" s="55"/>
      <c r="AF304" s="55"/>
    </row>
    <row r="305" s="55" customFormat="1" hidden="1" x14ac:dyDescent="0.2"/>
    <row r="306" s="55" customFormat="1" hidden="1" x14ac:dyDescent="0.2"/>
  </sheetData>
  <autoFilter ref="A9:AJ306" xr:uid="{00000000-0001-0000-0000-000000000000}">
    <filterColumn colId="6" showButton="0"/>
    <filterColumn colId="7" showButton="0"/>
    <filterColumn colId="8" showButton="0"/>
    <filterColumn colId="13">
      <filters>
        <filter val="Moises Cuca Suarez"/>
      </filters>
    </filterColumn>
    <filterColumn colId="15">
      <filters>
        <filter val="OAPCR"/>
        <filter val="OAPCR y DGTIC"/>
        <filter val="Oficina Asesora de Planeación y Conrtrol de Riesgos"/>
        <filter val="Oficina Asesora de Planeacion y Control de Riesgos"/>
        <filter val="Oficina Asesora de Planeación y Control de Riesgos"/>
        <filter val="Oficina Asesora de Planeación y Control del Riesgo"/>
        <filter val="Oficina Asesora de Planeación y Control del Riesgo_x000a__x000a_Dirección de Tecnologías de la Información y las Comunicaciones"/>
      </filters>
    </filterColumn>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autoFilter>
  <mergeCells count="27">
    <mergeCell ref="B8:B9"/>
    <mergeCell ref="C8:C9"/>
    <mergeCell ref="D8:D9"/>
    <mergeCell ref="E8:E9"/>
    <mergeCell ref="F8:F9"/>
    <mergeCell ref="B2:B5"/>
    <mergeCell ref="C2:C3"/>
    <mergeCell ref="D2:AH3"/>
    <mergeCell ref="C4:C5"/>
    <mergeCell ref="D4:AH5"/>
    <mergeCell ref="U8:U9"/>
    <mergeCell ref="G8:J9"/>
    <mergeCell ref="K8:K9"/>
    <mergeCell ref="L8:L9"/>
    <mergeCell ref="M8:M9"/>
    <mergeCell ref="N8:N9"/>
    <mergeCell ref="O8:O9"/>
    <mergeCell ref="P8:P9"/>
    <mergeCell ref="Q8:Q9"/>
    <mergeCell ref="R8:R9"/>
    <mergeCell ref="S8:S9"/>
    <mergeCell ref="T8:T9"/>
    <mergeCell ref="V8:V9"/>
    <mergeCell ref="W8:AA9"/>
    <mergeCell ref="AB8:AG9"/>
    <mergeCell ref="AH8:AI8"/>
    <mergeCell ref="AJ8:AJ9"/>
  </mergeCells>
  <conditionalFormatting sqref="AJ189:AJ190">
    <cfRule type="expression" dxfId="0" priority="1">
      <formula>$AB189&lt;&gt;""</formula>
    </cfRule>
  </conditionalFormatting>
  <dataValidations count="27">
    <dataValidation allowBlank="1" showInputMessage="1" showErrorMessage="1" prompt="Puede registrar la cantidad de colaboradores que requiera, siempre y cuando cuenten con usuario de Eureka" sqref="O161:O165 O125:O126 N164:N165" xr:uid="{714B9126-13F9-4E2B-BE6C-01ED5F241DB9}"/>
    <dataValidation type="textLength" operator="lessThanOrEqual" showInputMessage="1" showErrorMessage="1" error="El número máximo de caracteres son 100" prompt="El número máximo de caracteres incluyendo los espacios es de 100" sqref="L69:L78 M110:M111 K110:K111 K69:K107" xr:uid="{B9CC6914-65BF-460A-8AB7-E50B42878C8A}">
      <formula1>100</formula1>
    </dataValidation>
    <dataValidation type="textLength" operator="lessThanOrEqual" allowBlank="1" showInputMessage="1" showErrorMessage="1" errorTitle="No superar 100 caracteres" error="No superar 100 caracteres" sqref="L69:L78 K69:K99" xr:uid="{86F02470-AA56-44D3-99D1-3D65926A2CBB}">
      <formula1>100</formula1>
    </dataValidation>
    <dataValidation type="list" allowBlank="1" showInputMessage="1" showErrorMessage="1" sqref="B252:B303 B10:B239" xr:uid="{529FEF26-029A-4B03-BF68-D94A999C9F92}">
      <formula1>Perspectiva</formula1>
    </dataValidation>
    <dataValidation allowBlank="1" showInputMessage="1" showErrorMessage="1" prompt="Elija de la lista los artículos y/o bases del Plan Nacional de Desarrollo 2022 - 2026 a los que se da respuesta con la implementación de la estrategia y la consecución del producto." sqref="G8" xr:uid="{9ADD3DEA-E749-4831-9EBA-035309A7CC47}"/>
    <dataValidation allowBlank="1" showInputMessage="1" showErrorMessage="1" prompt="Elija de la lista la dependencia que será usuaria del producto que se generará porque lo requiere para el desarrollo de sus actividades, en los casos que aplique." sqref="S8:S9" xr:uid="{D152F52A-21DA-4030-A4DB-889BCE1C1DF9}"/>
    <dataValidation allowBlank="1" showInputMessage="1" showErrorMessage="1" prompt="Si marcó que la actividad pertence al plan 9. Plan Anticorrupción y de atención al ciudadano, debe indicar de las listas a cual componente y subcomponente pertenece la actividad." sqref="AH8:AI8" xr:uid="{6325FC3B-543B-4E89-B248-85C082ECBDE8}"/>
    <dataValidation type="list" allowBlank="1" showInputMessage="1" showErrorMessage="1" sqref="AH217:AH221 AI37:AI38 AH60:AI63 AI288 AI280:AI281 AH289:AI290 AH232:AH234 AH291:AH303 AH252:AH288 AH10:AH190" xr:uid="{C3C777AD-F057-4347-AACD-1C6F11E62A16}">
      <formula1>Componentes</formula1>
    </dataValidation>
    <dataValidation allowBlank="1" showInputMessage="1" showErrorMessage="1" prompt="Elija de la lista la perspectiva sobre la cual va a formular las actividades del plan de acción.  Para mas información puede consultar el Diccionario de Datos y el PEI" sqref="B8:B9" xr:uid="{79A99D10-FEDB-44EF-AF14-E3A479E48CED}"/>
    <dataValidation allowBlank="1" showInputMessage="1" showErrorMessage="1" prompt="De acuerdo a la perspectiva seleaccionada, elija de la lista el objetivo estratégico sobre el cual va a formular las actividades del plan de acción.  Para mas información puede consultar el Diccionario de Datos y el PEI" sqref="C8:C9" xr:uid="{28F0A74C-694C-4303-89EC-543AAB848D65}"/>
    <dataValidation allowBlank="1" showInputMessage="1" showErrorMessage="1" prompt="Teniendo en cuenta el objetivo seleccionado, registre o elija de la lista la estrategia asociada a las actividades del plan de acción.  Para mas información puede consultar el Diccionario de Datos y el PEI" sqref="D8:D9" xr:uid="{79FFFC52-544A-4784-82ED-DCB6C3DC48E9}"/>
    <dataValidation allowBlank="1" showInputMessage="1" showErrorMessage="1" prompt="Registre o elija de la lista el producto del Plan Estratégico Institucional que desea obtener. _x000a_Producto es el resultado final del desarrollo de actividades de un proceso, fase o proyecto, el cual debe ser verificable." sqref="E8:E9" xr:uid="{2735ECCA-FFFA-4E45-A8A0-F78C7E9C0439}"/>
    <dataValidation allowBlank="1" showInputMessage="1" showErrorMessage="1" prompt="Defina el responsable de la obtención del producto en términos de cargo y dependencia. Debe ser de nivel directivo." sqref="F8:F9" xr:uid="{4FD83D55-77AE-4497-9118-AE001590AC98}"/>
    <dataValidation allowBlank="1" showInputMessage="1" showErrorMessage="1" prompt="Defina las actividades necesarias para la obtención de los productos. _x000a_Estructura: VERBO en infinitivo + el Objeto + condicion de calidad." sqref="K8:K9" xr:uid="{17B5DFAD-5A4F-4141-8DE3-DD5905BC6173}"/>
    <dataValidation allowBlank="1" showInputMessage="1" showErrorMessage="1" prompt="Detalle de la actividad definida" sqref="L8:L9" xr:uid="{E4C79604-055C-4F63-9E75-B56B3243960F}"/>
    <dataValidation allowBlank="1" showInputMessage="1" showErrorMessage="1" prompt="Soporte de ejecución de la actividad o producto intermedio que contribuye a la obtención del producto final o al cumplimiento de fases intermedias. Ej: Documento elaborado, Actas de reunión firmadas, Listas de asistencia diligenciadas._x000a__x000a_" sqref="M8:M9" xr:uid="{71A56F41-829B-40DE-A4BC-6FA5F9A3ED3F}"/>
    <dataValidation allowBlank="1" showInputMessage="1" showErrorMessage="1" prompt="Nombre del colaborador responsable de ejecutar la actividad." sqref="N8:N9" xr:uid="{CE3D089A-41BA-4107-B222-B611AA28029A}"/>
    <dataValidation allowBlank="1" showInputMessage="1" showErrorMessage="1" prompt="Elija de la lista la dependencia a la que hace parte el colaborador responsable de la ejecución de la actividad. " sqref="P8:P9" xr:uid="{68843D16-63E6-49BF-836C-17599A8BEE2C}"/>
    <dataValidation allowBlank="1" showInputMessage="1" showErrorMessage="1" prompt="DD-MM-AAAA" sqref="Q8:R9" xr:uid="{66DBCC0A-AD94-41D6-B3EE-BDDF2246852B}"/>
    <dataValidation allowBlank="1" showInputMessage="1" showErrorMessage="1" prompt="Indique los recursos económicos requeridos para el desarrollo de la actividad y asignados en el Plan Anual de Adquisiciones - PAA." sqref="T8:T9" xr:uid="{95396467-5F6F-4E56-8B58-8CC48B2260C5}"/>
    <dataValidation allowBlank="1" showInputMessage="1" showErrorMessage="1" prompt="Indique el código de identificación - ID del PAA al que corresponde la adquisición de bienes y/o servicios como contratos de prestación de servicios, sistemas de información, entre otros, necesarios para el desarrollo de la actividad." sqref="U8:U9" xr:uid="{A34D77C9-CC5E-4068-8BDA-3975363B177A}"/>
    <dataValidation allowBlank="1" showInputMessage="1" showErrorMessage="1" prompt="Incluya la ponderación de cada actividad que aporta a la consecución del producto, de tal forma que la sumatoria sea 100% para cada producto." sqref="V8:V9" xr:uid="{17D72E8D-3696-4F0A-A93D-002700D6C33C}"/>
    <dataValidation allowBlank="1" showInputMessage="1" showErrorMessage="1" prompt="Elija de las listas los planes a los que pertenece la actividad. Puede aplicar entre uno (1) y tres (3) planes. " sqref="AB8" xr:uid="{668C85E0-81A8-4DA1-A40B-9A05AFBE271C}"/>
    <dataValidation allowBlank="1" showInputMessage="1" showErrorMessage="1" prompt="Seleccione la dependencia líder de la ejecución de la actividad" sqref="P8:P9" xr:uid="{47899126-9CDF-4AB1-B387-F87C3706BE57}"/>
    <dataValidation allowBlank="1" showInputMessage="1" showErrorMessage="1" prompt="Índique el proceso responsable de la ejecución de la actividad" sqref="AJ8:AJ9" xr:uid="{528BEB67-25AC-43C5-8BA1-1E24DF5927D7}"/>
    <dataValidation allowBlank="1" showInputMessage="1" showErrorMessage="1" prompt="Nombre de los funcionarios o contratistas asignados para apoyar el desarrollo de la actividad" sqref="O8:O9" xr:uid="{6C44A698-83B3-4CCA-9F1B-0A7985447D6D}"/>
    <dataValidation allowBlank="1" showInputMessage="1" showErrorMessage="1" prompt="Elija de las listas las políticas del MIPG a las que contribuye a su cumplimiento con el desarrollo de la actividad. Puede aplicar entre una (1) y tres (3) políticas." sqref="W8:AA9" xr:uid="{73349F2F-81AB-4EF3-8FF1-27997DE7AADD}"/>
  </dataValidations>
  <hyperlinks>
    <hyperlink ref="K171" r:id="rId1" display="url" xr:uid="{C94D73FE-94FE-40B9-BE83-9B7F0591CAA9}"/>
  </hyperlinks>
  <pageMargins left="0.7" right="0.7" top="0.75" bottom="0.75" header="0" footer="0"/>
  <pageSetup orientation="portrait" r:id="rId2"/>
  <drawing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08B31-C4D8-4B9A-A6C9-9A69B1F3CD8C}">
  <dimension ref="A1:D37"/>
  <sheetViews>
    <sheetView showGridLines="0" workbookViewId="0">
      <selection activeCell="A12" sqref="A12:D12"/>
    </sheetView>
  </sheetViews>
  <sheetFormatPr baseColWidth="10" defaultColWidth="11" defaultRowHeight="14.25" x14ac:dyDescent="0.2"/>
  <cols>
    <col min="1" max="1" width="30.625" style="15" customWidth="1"/>
    <col min="2" max="2" width="106.25" style="15" customWidth="1"/>
    <col min="3" max="3" width="20.125" style="15" customWidth="1"/>
    <col min="4" max="4" width="18.5" style="15" customWidth="1"/>
    <col min="5" max="16384" width="11" style="15"/>
  </cols>
  <sheetData>
    <row r="1" spans="1:4" ht="15" x14ac:dyDescent="0.2">
      <c r="A1" s="518"/>
      <c r="B1" s="515" t="s">
        <v>1926</v>
      </c>
      <c r="C1" s="2" t="s">
        <v>159</v>
      </c>
      <c r="D1" s="3" t="s">
        <v>160</v>
      </c>
    </row>
    <row r="2" spans="1:4" ht="15" x14ac:dyDescent="0.2">
      <c r="A2" s="519"/>
      <c r="B2" s="516"/>
      <c r="C2" s="2" t="s">
        <v>161</v>
      </c>
      <c r="D2" s="3">
        <v>5</v>
      </c>
    </row>
    <row r="3" spans="1:4" ht="15" x14ac:dyDescent="0.2">
      <c r="A3" s="519"/>
      <c r="B3" s="516"/>
      <c r="C3" s="2" t="s">
        <v>164</v>
      </c>
      <c r="D3" s="22">
        <v>44868</v>
      </c>
    </row>
    <row r="4" spans="1:4" ht="15" x14ac:dyDescent="0.2">
      <c r="A4" s="520"/>
      <c r="B4" s="517"/>
      <c r="C4" s="2" t="s">
        <v>165</v>
      </c>
      <c r="D4" s="3" t="s">
        <v>1927</v>
      </c>
    </row>
    <row r="5" spans="1:4" ht="30" customHeight="1" x14ac:dyDescent="0.2">
      <c r="A5" s="23"/>
      <c r="B5" s="23"/>
      <c r="C5" s="23"/>
      <c r="D5" s="24"/>
    </row>
    <row r="6" spans="1:4" ht="10.5" customHeight="1" x14ac:dyDescent="0.2"/>
    <row r="7" spans="1:4" ht="25.5" customHeight="1" x14ac:dyDescent="0.2">
      <c r="A7" s="511" t="s">
        <v>1928</v>
      </c>
      <c r="B7" s="511"/>
      <c r="C7" s="511"/>
      <c r="D7" s="511"/>
    </row>
    <row r="8" spans="1:4" ht="11.25" customHeight="1" x14ac:dyDescent="0.2"/>
    <row r="9" spans="1:4" ht="15" x14ac:dyDescent="0.25">
      <c r="A9" s="16" t="s">
        <v>1929</v>
      </c>
      <c r="B9" s="17"/>
    </row>
    <row r="11" spans="1:4" ht="15" x14ac:dyDescent="0.2">
      <c r="A11" s="521" t="s">
        <v>1930</v>
      </c>
      <c r="B11" s="522"/>
      <c r="C11" s="522"/>
      <c r="D11" s="523"/>
    </row>
    <row r="12" spans="1:4" ht="14.25" customHeight="1" x14ac:dyDescent="0.2">
      <c r="A12" s="512" t="str">
        <f>IFERROR(IF(VLOOKUP($B$9,Funciones!$A$2:$AA$9,2,FALSE)=0,"",VLOOKUP($B$9,Funciones!$A$2:$AA$9,2,FALSE)),"")</f>
        <v/>
      </c>
      <c r="B12" s="513"/>
      <c r="C12" s="513"/>
      <c r="D12" s="514"/>
    </row>
    <row r="13" spans="1:4" ht="14.25" customHeight="1" x14ac:dyDescent="0.2">
      <c r="A13" s="512" t="str">
        <f>IFERROR(IF(VLOOKUP($B$9,Funciones!$A$2:$AA$9,3,FALSE)=0,"",VLOOKUP($B$9,Funciones!$A$2:$AA$9,3,FALSE)),"")</f>
        <v/>
      </c>
      <c r="B13" s="513"/>
      <c r="C13" s="513"/>
      <c r="D13" s="514" t="str">
        <f>IFERROR(IF(VLOOKUP($B$9,[4]Hoja2!$B$2:$AB$9,3,FALSE)=0,"",VLOOKUP($B$9,[4]Hoja2!$B$2:$AB$9,3,FALSE)),"")</f>
        <v/>
      </c>
    </row>
    <row r="14" spans="1:4" ht="14.25" customHeight="1" x14ac:dyDescent="0.2">
      <c r="A14" s="512" t="str">
        <f>IFERROR(IF(VLOOKUP($B$9,Funciones!$A$2:$AA$9,4,FALSE)=0,"",VLOOKUP($B$9,Funciones!$A$2:$AA$9,4,FALSE)),"")</f>
        <v/>
      </c>
      <c r="B14" s="513"/>
      <c r="C14" s="513"/>
      <c r="D14" s="514" t="str">
        <f>IFERROR(IF(VLOOKUP($B$9,[4]Hoja2!$B$2:$AB$9,4,FALSE)=0,"",VLOOKUP($B$9,[4]Hoja2!$B$2:$AB$9,4,FALSE)),"")</f>
        <v/>
      </c>
    </row>
    <row r="15" spans="1:4" ht="14.25" customHeight="1" x14ac:dyDescent="0.2">
      <c r="A15" s="512" t="str">
        <f>IFERROR(IF(VLOOKUP($B$9,Funciones!$A$2:$AA$9,5,FALSE)=0,"",VLOOKUP($B$9,Funciones!$A$2:$AA$9,5,FALSE)),"")</f>
        <v/>
      </c>
      <c r="B15" s="513"/>
      <c r="C15" s="513"/>
      <c r="D15" s="514" t="str">
        <f>IFERROR(IF(VLOOKUP($B$9,[4]Hoja2!$B$2:$AB$9,5,FALSE)=0,"",VLOOKUP($B$9,[4]Hoja2!$B$2:$AB$9,5,FALSE)),"")</f>
        <v/>
      </c>
    </row>
    <row r="16" spans="1:4" ht="14.25" customHeight="1" x14ac:dyDescent="0.2">
      <c r="A16" s="512" t="str">
        <f>IFERROR(IF(VLOOKUP($B$9,Funciones!$A$2:$AA$9,6,FALSE)=0,"",VLOOKUP($B$9,Funciones!$A$2:$AA$9,6,FALSE)),"")</f>
        <v/>
      </c>
      <c r="B16" s="513"/>
      <c r="C16" s="513"/>
      <c r="D16" s="514" t="str">
        <f>IFERROR(IF(VLOOKUP($B$9,[4]Hoja2!$B$2:$AB$9,6,FALSE)=0,"",VLOOKUP($B$9,[4]Hoja2!$B$2:$AB$9,5,FALSE)),"")</f>
        <v/>
      </c>
    </row>
    <row r="17" spans="1:4" ht="14.25" customHeight="1" x14ac:dyDescent="0.2">
      <c r="A17" s="512" t="str">
        <f>IFERROR(IF(VLOOKUP($B$9,Funciones!$A$2:$AA$9,7,FALSE)=0,"",VLOOKUP($B$9,Funciones!$A$2:$AA$9,7,FALSE)),"")</f>
        <v/>
      </c>
      <c r="B17" s="513"/>
      <c r="C17" s="513"/>
      <c r="D17" s="514" t="str">
        <f>IFERROR(IF(VLOOKUP($B$9,[4]Hoja2!$B$2:$AB$9,7,FALSE)=0,"",VLOOKUP($B$9,[4]Hoja2!$B$2:$AB$9,5,FALSE)),"")</f>
        <v/>
      </c>
    </row>
    <row r="18" spans="1:4" ht="14.25" customHeight="1" x14ac:dyDescent="0.2">
      <c r="A18" s="512" t="str">
        <f>IFERROR(IF(VLOOKUP($B$9,Funciones!$A$2:$AA$9,8,FALSE)=0,"",VLOOKUP($B$9,Funciones!$A$2:$AA$9,8,FALSE)),"")</f>
        <v/>
      </c>
      <c r="B18" s="513"/>
      <c r="C18" s="513"/>
      <c r="D18" s="514" t="str">
        <f>IFERROR(IF(VLOOKUP($B$9,[4]Hoja2!$B$2:$AB$9,8,FALSE)=0,"",VLOOKUP($B$9,[4]Hoja2!$B$2:$AB$9,8,FALSE)),"")</f>
        <v/>
      </c>
    </row>
    <row r="19" spans="1:4" ht="14.25" customHeight="1" x14ac:dyDescent="0.2">
      <c r="A19" s="512" t="str">
        <f>IFERROR(IF(VLOOKUP($B$9,Funciones!$A$2:$AA$9,9,FALSE)=0,"",VLOOKUP($B$9,Funciones!$A$2:$AA$9,9,FALSE)),"")</f>
        <v/>
      </c>
      <c r="B19" s="513"/>
      <c r="C19" s="513"/>
      <c r="D19" s="514" t="str">
        <f>IFERROR(IF(VLOOKUP($B$9,[4]Hoja2!$B$2:$AB$9,9,FALSE)=0,"",VLOOKUP($B$9,[4]Hoja2!$B$2:$AB$9,9,FALSE)),"")</f>
        <v/>
      </c>
    </row>
    <row r="20" spans="1:4" ht="14.25" customHeight="1" x14ac:dyDescent="0.2">
      <c r="A20" s="512" t="str">
        <f>IFERROR(IF(VLOOKUP($B$9,Funciones!$A$2:$AA$9,10,FALSE)=0,"",VLOOKUP($B$9,Funciones!$A$2:$AA$9,10,FALSE)),"")</f>
        <v/>
      </c>
      <c r="B20" s="513"/>
      <c r="C20" s="513"/>
      <c r="D20" s="514" t="str">
        <f>IFERROR(IF(VLOOKUP($B$9,[4]Hoja2!$B$2:$AB$9,10,FALSE)=0,"",VLOOKUP($B$9,[4]Hoja2!$B$2:$AB$9,10,FALSE)),"")</f>
        <v/>
      </c>
    </row>
    <row r="21" spans="1:4" ht="14.25" customHeight="1" x14ac:dyDescent="0.2">
      <c r="A21" s="512" t="str">
        <f>IFERROR(IF(VLOOKUP($B$9,Funciones!$A$2:$AA$9,11,FALSE)=0,"",VLOOKUP($B$9,Funciones!$A$2:$AA$9,11,FALSE)),"")</f>
        <v/>
      </c>
      <c r="B21" s="513"/>
      <c r="C21" s="513"/>
      <c r="D21" s="514" t="str">
        <f>IFERROR(IF(VLOOKUP($B$9,[4]Hoja2!$B$2:$AB$9,11,FALSE)=0,"",VLOOKUP($B$9,[4]Hoja2!$B$2:$AB$9,11,FALSE)),"")</f>
        <v/>
      </c>
    </row>
    <row r="22" spans="1:4" ht="14.25" customHeight="1" x14ac:dyDescent="0.2">
      <c r="A22" s="512" t="str">
        <f>IFERROR(IF(VLOOKUP($B$9,Funciones!$A$2:$AA$9,12,FALSE)=0,"",VLOOKUP($B$9,Funciones!$A$2:$AA$9,12,FALSE)),"")</f>
        <v/>
      </c>
      <c r="B22" s="513"/>
      <c r="C22" s="513"/>
      <c r="D22" s="514" t="str">
        <f>IFERROR(IF(VLOOKUP($B$9,[4]Hoja2!$B$2:$AB$9,12,FALSE)=0,"",VLOOKUP($B$9,[4]Hoja2!$B$2:$AB$9,12,FALSE)),"")</f>
        <v/>
      </c>
    </row>
    <row r="23" spans="1:4" ht="14.25" customHeight="1" x14ac:dyDescent="0.2">
      <c r="A23" s="512" t="str">
        <f>IFERROR(IF(VLOOKUP($B$9,Funciones!$A$2:$AA$9,13,FALSE)=0,"",VLOOKUP($B$9,Funciones!$A$2:$AA$9,13,FALSE)),"")</f>
        <v/>
      </c>
      <c r="B23" s="513"/>
      <c r="C23" s="513"/>
      <c r="D23" s="514" t="str">
        <f>IFERROR(IF(VLOOKUP($B$9,[4]Hoja2!$B$2:$AB$9,13,FALSE)=0,"",VLOOKUP($B$9,[4]Hoja2!$B$2:$AB$9,13,FALSE)),"")</f>
        <v/>
      </c>
    </row>
    <row r="24" spans="1:4" ht="14.25" customHeight="1" x14ac:dyDescent="0.2">
      <c r="A24" s="512" t="str">
        <f>IFERROR(IF(VLOOKUP($B$9,Funciones!$A$2:$AA$9,14,FALSE)=0,"",VLOOKUP($B$9,Funciones!$A$2:$AA$9,14,FALSE)),"")</f>
        <v/>
      </c>
      <c r="B24" s="513"/>
      <c r="C24" s="513"/>
      <c r="D24" s="514" t="str">
        <f>IFERROR(IF(VLOOKUP($B$9,[4]Hoja2!$B$2:$AB$9,14,FALSE)=0,"",VLOOKUP($B$9,[4]Hoja2!$B$2:$AB$9,14,FALSE)),"")</f>
        <v/>
      </c>
    </row>
    <row r="25" spans="1:4" ht="14.25" customHeight="1" x14ac:dyDescent="0.2">
      <c r="A25" s="512" t="str">
        <f>IFERROR(IF(VLOOKUP($B$9,Funciones!$A$2:$AA$9,15,FALSE)=0,"",VLOOKUP($B$9,Funciones!$A$2:$AA$9,15,FALSE)),"")</f>
        <v/>
      </c>
      <c r="B25" s="513"/>
      <c r="C25" s="513"/>
      <c r="D25" s="514" t="str">
        <f>IFERROR(IF(VLOOKUP($B$9,[4]Hoja2!$B$2:$AB$9,15,FALSE)=0,"",VLOOKUP($B$9,[4]Hoja2!$B$2:$AB$9,15,FALSE)),"")</f>
        <v/>
      </c>
    </row>
    <row r="26" spans="1:4" ht="14.25" customHeight="1" x14ac:dyDescent="0.2">
      <c r="A26" s="512" t="str">
        <f>IFERROR(IF(VLOOKUP($B$9,Funciones!$A$2:$AA$9,16,FALSE)=0,"",VLOOKUP($B$9,Funciones!$A$2:$AA$9,16,FALSE)),"")</f>
        <v/>
      </c>
      <c r="B26" s="513"/>
      <c r="C26" s="513"/>
      <c r="D26" s="514" t="str">
        <f>IFERROR(IF(VLOOKUP($B$9,[4]Hoja2!$B$2:$AB$9,16,FALSE)=0,"",VLOOKUP($B$9,[4]Hoja2!$B$2:$AB$9,16,FALSE)),"")</f>
        <v/>
      </c>
    </row>
    <row r="27" spans="1:4" ht="14.25" customHeight="1" x14ac:dyDescent="0.2">
      <c r="A27" s="512" t="str">
        <f>IFERROR(IF(VLOOKUP($B$9,Funciones!$A$2:$AA$9,17,FALSE)=0,"",VLOOKUP($B$9,Funciones!$A$2:$AA$9,17,FALSE)),"")</f>
        <v/>
      </c>
      <c r="B27" s="513"/>
      <c r="C27" s="513"/>
      <c r="D27" s="514" t="str">
        <f>IFERROR(IF(VLOOKUP($B$9,[4]Hoja2!$B$2:$AB$9,17,FALSE)=0,"",VLOOKUP($B$9,[4]Hoja2!$B$2:$AB$9,17,FALSE)),"")</f>
        <v/>
      </c>
    </row>
    <row r="28" spans="1:4" ht="14.25" customHeight="1" x14ac:dyDescent="0.2">
      <c r="A28" s="512" t="str">
        <f>IFERROR(IF(VLOOKUP($B$9,Funciones!$A$2:$AA$9,18,FALSE)=0,"",VLOOKUP($B$9,Funciones!$A$2:$AA$9,18,FALSE)),"")</f>
        <v/>
      </c>
      <c r="B28" s="513"/>
      <c r="C28" s="513"/>
      <c r="D28" s="514" t="str">
        <f>IFERROR(IF(VLOOKUP($B$9,[4]Hoja2!$B$2:$AB$9,18,FALSE)=0,"",VLOOKUP($B$9,[4]Hoja2!$B$2:$AB$9,18,FALSE)),"")</f>
        <v/>
      </c>
    </row>
    <row r="29" spans="1:4" ht="14.25" customHeight="1" x14ac:dyDescent="0.2">
      <c r="A29" s="512" t="str">
        <f>IFERROR(IF(VLOOKUP($B$9,Funciones!$A$2:$AA$9,19,FALSE)=0,"",VLOOKUP($B$9,Funciones!$A$2:$AA$9,19,FALSE)),"")</f>
        <v/>
      </c>
      <c r="B29" s="513"/>
      <c r="C29" s="513"/>
      <c r="D29" s="514" t="str">
        <f>IFERROR(IF(VLOOKUP($B$9,[4]Hoja2!$B$2:$AB$9,19,FALSE)=0,"",VLOOKUP($B$9,[4]Hoja2!$B$2:$AB$9,19,FALSE)),"")</f>
        <v/>
      </c>
    </row>
    <row r="30" spans="1:4" ht="14.25" customHeight="1" x14ac:dyDescent="0.2">
      <c r="A30" s="512" t="str">
        <f>IFERROR(IF(VLOOKUP($B$9,Funciones!$A$2:$AA$9,20,FALSE)=0,"",VLOOKUP($B$9,Funciones!$A$2:$AA$9,20,FALSE)),"")</f>
        <v/>
      </c>
      <c r="B30" s="513"/>
      <c r="C30" s="513"/>
      <c r="D30" s="514" t="str">
        <f>IFERROR(IF(VLOOKUP($B$9,[4]Hoja2!$B$2:$AB$9,20,FALSE)=0,"",VLOOKUP($B$9,[4]Hoja2!$B$2:$AB$9,20,FALSE)),"")</f>
        <v/>
      </c>
    </row>
    <row r="31" spans="1:4" ht="14.25" customHeight="1" x14ac:dyDescent="0.2">
      <c r="A31" s="512" t="str">
        <f>IFERROR(IF(VLOOKUP($B$9,Funciones!$A$2:$AA$9,21,FALSE)=0,"",VLOOKUP($B$9,Funciones!$A$2:$AA$9,21,FALSE)),"")</f>
        <v/>
      </c>
      <c r="B31" s="513"/>
      <c r="C31" s="513"/>
      <c r="D31" s="514" t="str">
        <f>IFERROR(IF(VLOOKUP($B$9,[4]Hoja2!$B$2:$AB$9,21,FALSE)=0,"",VLOOKUP($B$9,[4]Hoja2!$B$2:$AB$9,21,FALSE)),"")</f>
        <v/>
      </c>
    </row>
    <row r="32" spans="1:4" ht="14.25" customHeight="1" x14ac:dyDescent="0.2">
      <c r="A32" s="512" t="str">
        <f>IFERROR(IF(VLOOKUP($B$9,Funciones!$A$2:$AA$9,22,FALSE)=0,"",VLOOKUP($B$9,Funciones!$A$2:$AA$9,22,FALSE)),"")</f>
        <v/>
      </c>
      <c r="B32" s="513"/>
      <c r="C32" s="513"/>
      <c r="D32" s="514" t="str">
        <f>IFERROR(IF(VLOOKUP($B$9,[4]Hoja2!$B$2:$AB$9,22,FALSE)=0,"",VLOOKUP($B$9,[4]Hoja2!$B$2:$AB$9,22,FALSE)),"")</f>
        <v/>
      </c>
    </row>
    <row r="33" spans="1:4" ht="14.25" customHeight="1" x14ac:dyDescent="0.2">
      <c r="A33" s="512" t="str">
        <f>IFERROR(IF(VLOOKUP($B$9,Funciones!$A$2:$AA$9,23,FALSE)=0,"",VLOOKUP($B$9,Funciones!$A$2:$AA$9,23,FALSE)),"")</f>
        <v/>
      </c>
      <c r="B33" s="513"/>
      <c r="C33" s="513"/>
      <c r="D33" s="514" t="str">
        <f>IFERROR(IF(VLOOKUP($B$9,[4]Hoja2!$B$2:$AB$9,23,FALSE)=0,"",VLOOKUP($B$9,[4]Hoja2!$B$2:$AB$9,23,FALSE)),"")</f>
        <v/>
      </c>
    </row>
    <row r="34" spans="1:4" ht="14.25" customHeight="1" x14ac:dyDescent="0.2">
      <c r="A34" s="512" t="str">
        <f>IFERROR(IF(VLOOKUP($B$9,Funciones!$A$2:$AA$9,24,FALSE)=0,"",VLOOKUP($B$9,Funciones!$A$2:$AA$9,24,FALSE)),"")</f>
        <v/>
      </c>
      <c r="B34" s="513"/>
      <c r="C34" s="513"/>
      <c r="D34" s="514" t="str">
        <f>IFERROR(IF(VLOOKUP($B$9,[4]Hoja2!$B$2:$AB$9,24,FALSE)=0,"",VLOOKUP($B$9,[4]Hoja2!$B$2:$AB$9,24,FALSE)),"")</f>
        <v/>
      </c>
    </row>
    <row r="35" spans="1:4" ht="14.25" customHeight="1" x14ac:dyDescent="0.2">
      <c r="A35" s="512" t="str">
        <f>IFERROR(IF(VLOOKUP($B$9,Funciones!$A$2:$AA$9,25,FALSE)=0,"",VLOOKUP($B$9,Funciones!$A$2:$AA$9,25,FALSE)),"")</f>
        <v/>
      </c>
      <c r="B35" s="513"/>
      <c r="C35" s="513"/>
      <c r="D35" s="514" t="str">
        <f>IFERROR(IF(VLOOKUP($B$9,[4]Hoja2!$B$2:$AB$9,25,FALSE)=0,"",VLOOKUP($B$9,[4]Hoja2!$B$2:$AB$9,25,FALSE)),"")</f>
        <v/>
      </c>
    </row>
    <row r="36" spans="1:4" ht="14.25" customHeight="1" x14ac:dyDescent="0.2">
      <c r="A36" s="512" t="str">
        <f>IFERROR(IF(VLOOKUP($B$9,Funciones!$A$2:$AA$9,26,FALSE)=0,"",VLOOKUP($B$9,Funciones!$A$2:$AA$9,26,FALSE)),"")</f>
        <v/>
      </c>
      <c r="B36" s="513"/>
      <c r="C36" s="513"/>
      <c r="D36" s="514" t="str">
        <f>IFERROR(IF(VLOOKUP($B$9,[4]Hoja2!$B$2:$AB$9,26,FALSE)=0,"",VLOOKUP($B$9,[4]Hoja2!$B$2:$AB$9,26,FALSE)),"")</f>
        <v/>
      </c>
    </row>
    <row r="37" spans="1:4" ht="14.25" customHeight="1" x14ac:dyDescent="0.2">
      <c r="A37" s="512" t="str">
        <f>IFERROR(IF(VLOOKUP($B$9,Funciones!$A$2:$AA$9,27,FALSE)=0,"",VLOOKUP($B$9,Funciones!$A$2:$AA$9,27,FALSE)),"")</f>
        <v/>
      </c>
      <c r="B37" s="513"/>
      <c r="C37" s="513"/>
      <c r="D37" s="514" t="str">
        <f>IFERROR(IF(VLOOKUP($B$9,[4]Hoja2!$B$2:$AB$9,27,FALSE)=0,"",VLOOKUP($B$9,[4]Hoja2!$B$2:$AB$9,27,FALSE)),"")</f>
        <v/>
      </c>
    </row>
  </sheetData>
  <sheetProtection algorithmName="SHA-512" hashValue="6TzKSaH+2xnYh2GYes7FewJ3F2XcI70m+fM1fye8phCH14ci/0gvymPGe9hoCMkDwu3XYGLm77K7t+Ko42fY0w==" saltValue="YdkddSsdPDRNodBzyaOgBA==" spinCount="100000" sheet="1" objects="1" scenarios="1"/>
  <mergeCells count="30">
    <mergeCell ref="A37:D37"/>
    <mergeCell ref="A26:D26"/>
    <mergeCell ref="A27:D27"/>
    <mergeCell ref="A28:D28"/>
    <mergeCell ref="A29:D29"/>
    <mergeCell ref="A30:D30"/>
    <mergeCell ref="A31:D31"/>
    <mergeCell ref="A32:D32"/>
    <mergeCell ref="A33:D33"/>
    <mergeCell ref="A34:D34"/>
    <mergeCell ref="A35:D35"/>
    <mergeCell ref="A36:D36"/>
    <mergeCell ref="A25:D25"/>
    <mergeCell ref="A14:D14"/>
    <mergeCell ref="A15:D15"/>
    <mergeCell ref="A16:D16"/>
    <mergeCell ref="A17:D17"/>
    <mergeCell ref="A18:D18"/>
    <mergeCell ref="A19:D19"/>
    <mergeCell ref="A20:D20"/>
    <mergeCell ref="A21:D21"/>
    <mergeCell ref="A22:D22"/>
    <mergeCell ref="A23:D23"/>
    <mergeCell ref="A24:D24"/>
    <mergeCell ref="A7:D7"/>
    <mergeCell ref="A12:D12"/>
    <mergeCell ref="A13:D13"/>
    <mergeCell ref="B1:B4"/>
    <mergeCell ref="A1:A4"/>
    <mergeCell ref="A11:D11"/>
  </mergeCells>
  <phoneticPr fontId="14"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E95EFBB-5ED7-4651-B7C6-71506362F081}">
          <x14:formula1>
            <xm:f>Funciones!$A$2:$A$9</xm:f>
          </x14:formula1>
          <xm:sqref>B9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b63cd12-9a8a-4e54-be72-90651e442c90">
      <UserInfo>
        <DisplayName>Lina Jimena Ocampo Arias</DisplayName>
        <AccountId>16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A22270E4BCAA14EA28E590917367C28" ma:contentTypeVersion="1" ma:contentTypeDescription="Crear nuevo documento." ma:contentTypeScope="" ma:versionID="9bcd8b2ae2b9b64872877e9375872475">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ACDD67-5608-4139-95B0-F4BA3DE9C0DB}">
  <ds:schemaRefs>
    <ds:schemaRef ds:uri="http://schemas.microsoft.com/office/2006/metadata/properties"/>
    <ds:schemaRef ds:uri="http://schemas.microsoft.com/office/infopath/2007/PartnerControls"/>
    <ds:schemaRef ds:uri="d0f613f1-c13c-4780-b816-5087fcb8806d"/>
    <ds:schemaRef ds:uri="e237310e-65a3-4229-8d86-48a79d5c0ade"/>
  </ds:schemaRefs>
</ds:datastoreItem>
</file>

<file path=customXml/itemProps2.xml><?xml version="1.0" encoding="utf-8"?>
<ds:datastoreItem xmlns:ds="http://schemas.openxmlformats.org/officeDocument/2006/customXml" ds:itemID="{53D7A054-A7A9-4639-BD09-2C072A15DD5D}"/>
</file>

<file path=customXml/itemProps3.xml><?xml version="1.0" encoding="utf-8"?>
<ds:datastoreItem xmlns:ds="http://schemas.openxmlformats.org/officeDocument/2006/customXml" ds:itemID="{C5048CC2-6D48-4BEF-817F-8CD985E89BC3}">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25</vt:i4>
      </vt:variant>
    </vt:vector>
  </HeadingPairs>
  <TitlesOfParts>
    <vt:vector size="34" baseType="lpstr">
      <vt:lpstr>Funciones</vt:lpstr>
      <vt:lpstr>Plan de Accion Anual - PAIA</vt:lpstr>
      <vt:lpstr>PAIA OCI</vt:lpstr>
      <vt:lpstr>Diccionario de datos</vt:lpstr>
      <vt:lpstr>Listas</vt:lpstr>
      <vt:lpstr>PAIA - GDOC</vt:lpstr>
      <vt:lpstr>PAIA - GCON</vt:lpstr>
      <vt:lpstr>PAIA OAPCR</vt:lpstr>
      <vt:lpstr>Funciones por Dependencia</vt:lpstr>
      <vt:lpstr>ComCinco</vt:lpstr>
      <vt:lpstr>ComCuatro</vt:lpstr>
      <vt:lpstr>ComDos</vt:lpstr>
      <vt:lpstr>Componentes</vt:lpstr>
      <vt:lpstr>ComSeis</vt:lpstr>
      <vt:lpstr>ComTres</vt:lpstr>
      <vt:lpstr>ComUno</vt:lpstr>
      <vt:lpstr>DAF</vt:lpstr>
      <vt:lpstr>Dependencia</vt:lpstr>
      <vt:lpstr>DG</vt:lpstr>
      <vt:lpstr>DGRFS</vt:lpstr>
      <vt:lpstr>DGTIC</vt:lpstr>
      <vt:lpstr>Dirección_Administrativa_y_Financiera</vt:lpstr>
      <vt:lpstr>DLYG</vt:lpstr>
      <vt:lpstr>DOP</vt:lpstr>
      <vt:lpstr>Lideres</vt:lpstr>
      <vt:lpstr>NA</vt:lpstr>
      <vt:lpstr>OAJ</vt:lpstr>
      <vt:lpstr>OAPCR</vt:lpstr>
      <vt:lpstr>OCI</vt:lpstr>
      <vt:lpstr>PerCuatro</vt:lpstr>
      <vt:lpstr>PerDos</vt:lpstr>
      <vt:lpstr>Perspectiva</vt:lpstr>
      <vt:lpstr>PerTres</vt:lpstr>
      <vt:lpstr>PerUno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Lucia Buitrago Reyes</dc:creator>
  <cp:keywords/>
  <dc:description/>
  <cp:lastModifiedBy>Norela Briceño Bohorquez</cp:lastModifiedBy>
  <cp:revision/>
  <dcterms:created xsi:type="dcterms:W3CDTF">2019-12-23T15:42:09Z</dcterms:created>
  <dcterms:modified xsi:type="dcterms:W3CDTF">2024-11-13T22:13:33Z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0x0101004A22270E4BCAA14EA28E590917367C28</vt:lpwstr>
  </property>
  <property fmtid="{D5CDD505-2E9C-101B-9397-08002B2CF9AE}" pid="3" name="MediaServiceImageTags">
    <vt:lpwstr/>
  </property>
</Properties>
</file>